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tables/table4.xml" ContentType="application/vnd.openxmlformats-officedocument.spreadsheetml.table+xml"/>
  <Override PartName="/xl/charts/chartEx1.xml" ContentType="application/vnd.ms-office.chartex+xml"/>
  <Override PartName="/xl/charts/style1.xml" ContentType="application/vnd.ms-office.chartstyle+xml"/>
  <Override PartName="/xl/charts/colors1.xml" ContentType="application/vnd.ms-office.chartcolorstyle+xml"/>
  <Override PartName="/xl/charts/chart1.xml" ContentType="application/vnd.openxmlformats-officedocument.drawingml.chart+xml"/>
  <Override PartName="/xl/charts/style2.xml" ContentType="application/vnd.ms-office.chartstyle+xml"/>
  <Override PartName="/xl/charts/colors2.xml" ContentType="application/vnd.ms-office.chartcolorstyle+xml"/>
  <Override PartName="/xl/charts/chartEx2.xml" ContentType="application/vnd.ms-office.chartex+xml"/>
  <Override PartName="/xl/charts/style3.xml" ContentType="application/vnd.ms-office.chartstyle+xml"/>
  <Override PartName="/xl/charts/colors3.xml" ContentType="application/vnd.ms-office.chartcolorstyle+xml"/>
  <Override PartName="/xl/charts/chartEx3.xml" ContentType="application/vnd.ms-office.chartex+xml"/>
  <Override PartName="/xl/charts/style4.xml" ContentType="application/vnd.ms-office.chartstyle+xml"/>
  <Override PartName="/xl/charts/colors4.xml" ContentType="application/vnd.ms-office.chartcolorstyle+xml"/>
  <Override PartName="/xl/charts/chartEx4.xml" ContentType="application/vnd.ms-office.chartex+xml"/>
  <Override PartName="/xl/charts/style5.xml" ContentType="application/vnd.ms-office.chartstyle+xml"/>
  <Override PartName="/xl/charts/colors5.xml" ContentType="application/vnd.ms-office.chartcolorstyle+xml"/>
  <Override PartName="/xl/charts/chartEx5.xml" ContentType="application/vnd.ms-office.chartex+xml"/>
  <Override PartName="/xl/charts/style6.xml" ContentType="application/vnd.ms-office.chartstyle+xml"/>
  <Override PartName="/xl/charts/colors6.xml" ContentType="application/vnd.ms-office.chartcolorstyle+xml"/>
  <Override PartName="/xl/charts/chartEx6.xml" ContentType="application/vnd.ms-office.chartex+xml"/>
  <Override PartName="/xl/charts/style7.xml" ContentType="application/vnd.ms-office.chartstyle+xml"/>
  <Override PartName="/xl/charts/colors7.xml" ContentType="application/vnd.ms-office.chartcolorstyle+xml"/>
  <Override PartName="/xl/charts/chartEx7.xml" ContentType="application/vnd.ms-office.chartex+xml"/>
  <Override PartName="/xl/charts/style8.xml" ContentType="application/vnd.ms-office.chartstyle+xml"/>
  <Override PartName="/xl/charts/colors8.xml" ContentType="application/vnd.ms-office.chartcolorstyle+xml"/>
  <Override PartName="/xl/charts/chartEx8.xml" ContentType="application/vnd.ms-office.chartex+xml"/>
  <Override PartName="/xl/charts/style9.xml" ContentType="application/vnd.ms-office.chartstyle+xml"/>
  <Override PartName="/xl/charts/colors9.xml" ContentType="application/vnd.ms-office.chartcolorstyle+xml"/>
  <Override PartName="/xl/charts/chartEx9.xml" ContentType="application/vnd.ms-office.chartex+xml"/>
  <Override PartName="/xl/charts/style10.xml" ContentType="application/vnd.ms-office.chartstyle+xml"/>
  <Override PartName="/xl/charts/colors10.xml" ContentType="application/vnd.ms-office.chartcolorstyle+xml"/>
  <Override PartName="/xl/charts/chartEx10.xml" ContentType="application/vnd.ms-office.chartex+xml"/>
  <Override PartName="/xl/charts/style11.xml" ContentType="application/vnd.ms-office.chartstyle+xml"/>
  <Override PartName="/xl/charts/colors11.xml" ContentType="application/vnd.ms-office.chartcolorstyle+xml"/>
  <Override PartName="/xl/charts/chart2.xml" ContentType="application/vnd.openxmlformats-officedocument.drawingml.chart+xml"/>
  <Override PartName="/xl/charts/style12.xml" ContentType="application/vnd.ms-office.chartstyle+xml"/>
  <Override PartName="/xl/charts/colors12.xml" ContentType="application/vnd.ms-office.chartcolorstyle+xml"/>
  <Override PartName="/xl/charts/chart3.xml" ContentType="application/vnd.openxmlformats-officedocument.drawingml.chart+xml"/>
  <Override PartName="/xl/charts/style13.xml" ContentType="application/vnd.ms-office.chartstyle+xml"/>
  <Override PartName="/xl/charts/colors13.xml" ContentType="application/vnd.ms-office.chartcolorstyle+xml"/>
  <Override PartName="/xl/charts/chart4.xml" ContentType="application/vnd.openxmlformats-officedocument.drawingml.chart+xml"/>
  <Override PartName="/xl/charts/style14.xml" ContentType="application/vnd.ms-office.chartstyle+xml"/>
  <Override PartName="/xl/charts/colors14.xml" ContentType="application/vnd.ms-office.chartcolorstyle+xml"/>
  <Override PartName="/xl/charts/chart5.xml" ContentType="application/vnd.openxmlformats-officedocument.drawingml.chart+xml"/>
  <Override PartName="/xl/charts/style15.xml" ContentType="application/vnd.ms-office.chartstyle+xml"/>
  <Override PartName="/xl/charts/colors15.xml" ContentType="application/vnd.ms-office.chartcolorstyle+xml"/>
  <Override PartName="/xl/charts/chart6.xml" ContentType="application/vnd.openxmlformats-officedocument.drawingml.chart+xml"/>
  <Override PartName="/xl/charts/style16.xml" ContentType="application/vnd.ms-office.chartstyle+xml"/>
  <Override PartName="/xl/charts/colors16.xml" ContentType="application/vnd.ms-office.chartcolorstyle+xml"/>
  <Override PartName="/xl/charts/chart7.xml" ContentType="application/vnd.openxmlformats-officedocument.drawingml.chart+xml"/>
  <Override PartName="/xl/charts/style17.xml" ContentType="application/vnd.ms-office.chartstyle+xml"/>
  <Override PartName="/xl/charts/colors17.xml" ContentType="application/vnd.ms-office.chartcolorstyle+xml"/>
  <Override PartName="/xl/charts/chart8.xml" ContentType="application/vnd.openxmlformats-officedocument.drawingml.chart+xml"/>
  <Override PartName="/xl/charts/style18.xml" ContentType="application/vnd.ms-office.chartstyle+xml"/>
  <Override PartName="/xl/charts/colors18.xml" ContentType="application/vnd.ms-office.chartcolorstyle+xml"/>
  <Override PartName="/xl/charts/chart9.xml" ContentType="application/vnd.openxmlformats-officedocument.drawingml.chart+xml"/>
  <Override PartName="/xl/charts/style19.xml" ContentType="application/vnd.ms-office.chartstyle+xml"/>
  <Override PartName="/xl/charts/colors19.xml" ContentType="application/vnd.ms-office.chartcolorstyle+xml"/>
  <Override PartName="/xl/charts/chart10.xml" ContentType="application/vnd.openxmlformats-officedocument.drawingml.chart+xml"/>
  <Override PartName="/xl/charts/style20.xml" ContentType="application/vnd.ms-office.chartstyle+xml"/>
  <Override PartName="/xl/charts/colors20.xml" ContentType="application/vnd.ms-office.chartcolorstyle+xml"/>
  <Override PartName="/xl/charts/chart11.xml" ContentType="application/vnd.openxmlformats-officedocument.drawingml.chart+xml"/>
  <Override PartName="/xl/charts/style21.xml" ContentType="application/vnd.ms-office.chartstyle+xml"/>
  <Override PartName="/xl/charts/colors21.xml" ContentType="application/vnd.ms-office.chartcolorstyle+xml"/>
  <Override PartName="/xl/charts/chart12.xml" ContentType="application/vnd.openxmlformats-officedocument.drawingml.chart+xml"/>
  <Override PartName="/xl/charts/style22.xml" ContentType="application/vnd.ms-office.chartstyle+xml"/>
  <Override PartName="/xl/charts/colors22.xml" ContentType="application/vnd.ms-office.chartcolorstyle+xml"/>
  <Override PartName="/xl/charts/chartEx11.xml" ContentType="application/vnd.ms-office.chartex+xml"/>
  <Override PartName="/xl/charts/style23.xml" ContentType="application/vnd.ms-office.chartstyle+xml"/>
  <Override PartName="/xl/charts/colors23.xml" ContentType="application/vnd.ms-office.chartcolorstyle+xml"/>
  <Override PartName="/xl/charts/chartEx12.xml" ContentType="application/vnd.ms-office.chartex+xml"/>
  <Override PartName="/xl/charts/style24.xml" ContentType="application/vnd.ms-office.chartstyle+xml"/>
  <Override PartName="/xl/charts/colors24.xml" ContentType="application/vnd.ms-office.chartcolorstyle+xml"/>
  <Override PartName="/xl/charts/chartEx13.xml" ContentType="application/vnd.ms-office.chartex+xml"/>
  <Override PartName="/xl/charts/style25.xml" ContentType="application/vnd.ms-office.chartstyle+xml"/>
  <Override PartName="/xl/charts/colors25.xml" ContentType="application/vnd.ms-office.chartcolorstyle+xml"/>
  <Override PartName="/xl/charts/chart13.xml" ContentType="application/vnd.openxmlformats-officedocument.drawingml.chart+xml"/>
  <Override PartName="/xl/charts/style26.xml" ContentType="application/vnd.ms-office.chartstyle+xml"/>
  <Override PartName="/xl/charts/colors26.xml" ContentType="application/vnd.ms-office.chartcolorstyle+xml"/>
  <Override PartName="/xl/charts/chart14.xml" ContentType="application/vnd.openxmlformats-officedocument.drawingml.chart+xml"/>
  <Override PartName="/xl/charts/style27.xml" ContentType="application/vnd.ms-office.chartstyle+xml"/>
  <Override PartName="/xl/charts/colors27.xml" ContentType="application/vnd.ms-office.chartcolorstyle+xml"/>
  <Override PartName="/xl/charts/chart15.xml" ContentType="application/vnd.openxmlformats-officedocument.drawingml.chart+xml"/>
  <Override PartName="/xl/charts/style28.xml" ContentType="application/vnd.ms-office.chartstyle+xml"/>
  <Override PartName="/xl/charts/colors28.xml" ContentType="application/vnd.ms-office.chartcolorstyle+xml"/>
  <Override PartName="/xl/charts/chart16.xml" ContentType="application/vnd.openxmlformats-officedocument.drawingml.chart+xml"/>
  <Override PartName="/xl/charts/style29.xml" ContentType="application/vnd.ms-office.chartstyle+xml"/>
  <Override PartName="/xl/charts/colors29.xml" ContentType="application/vnd.ms-office.chartcolorstyle+xml"/>
  <Override PartName="/xl/charts/chart17.xml" ContentType="application/vnd.openxmlformats-officedocument.drawingml.chart+xml"/>
  <Override PartName="/xl/charts/style30.xml" ContentType="application/vnd.ms-office.chartstyle+xml"/>
  <Override PartName="/xl/charts/colors30.xml" ContentType="application/vnd.ms-office.chartcolorstyle+xml"/>
  <Override PartName="/xl/charts/chart18.xml" ContentType="application/vnd.openxmlformats-officedocument.drawingml.chart+xml"/>
  <Override PartName="/xl/charts/style31.xml" ContentType="application/vnd.ms-office.chartstyle+xml"/>
  <Override PartName="/xl/charts/colors31.xml" ContentType="application/vnd.ms-office.chartcolorstyle+xml"/>
  <Override PartName="/xl/charts/chart19.xml" ContentType="application/vnd.openxmlformats-officedocument.drawingml.chart+xml"/>
  <Override PartName="/xl/charts/style32.xml" ContentType="application/vnd.ms-office.chartstyle+xml"/>
  <Override PartName="/xl/charts/colors32.xml" ContentType="application/vnd.ms-office.chartcolorstyle+xml"/>
  <Override PartName="/xl/charts/chart20.xml" ContentType="application/vnd.openxmlformats-officedocument.drawingml.chart+xml"/>
  <Override PartName="/xl/charts/style33.xml" ContentType="application/vnd.ms-office.chartstyle+xml"/>
  <Override PartName="/xl/charts/colors33.xml" ContentType="application/vnd.ms-office.chartcolorstyle+xml"/>
  <Override PartName="/xl/charts/chart21.xml" ContentType="application/vnd.openxmlformats-officedocument.drawingml.chart+xml"/>
  <Override PartName="/xl/charts/style34.xml" ContentType="application/vnd.ms-office.chartstyle+xml"/>
  <Override PartName="/xl/charts/colors34.xml" ContentType="application/vnd.ms-office.chartcolorstyle+xml"/>
  <Override PartName="/xl/charts/chart22.xml" ContentType="application/vnd.openxmlformats-officedocument.drawingml.chart+xml"/>
  <Override PartName="/xl/charts/style35.xml" ContentType="application/vnd.ms-office.chartstyle+xml"/>
  <Override PartName="/xl/charts/colors35.xml" ContentType="application/vnd.ms-office.chartcolorstyle+xml"/>
  <Override PartName="/xl/charts/chart23.xml" ContentType="application/vnd.openxmlformats-officedocument.drawingml.chart+xml"/>
  <Override PartName="/xl/charts/style36.xml" ContentType="application/vnd.ms-office.chartstyle+xml"/>
  <Override PartName="/xl/charts/colors36.xml" ContentType="application/vnd.ms-office.chartcolorstyle+xml"/>
  <Override PartName="/xl/charts/chart24.xml" ContentType="application/vnd.openxmlformats-officedocument.drawingml.chart+xml"/>
  <Override PartName="/xl/charts/style37.xml" ContentType="application/vnd.ms-office.chartstyle+xml"/>
  <Override PartName="/xl/charts/colors37.xml" ContentType="application/vnd.ms-office.chartcolorstyle+xml"/>
  <Override PartName="/xl/charts/chart25.xml" ContentType="application/vnd.openxmlformats-officedocument.drawingml.chart+xml"/>
  <Override PartName="/xl/charts/style38.xml" ContentType="application/vnd.ms-office.chartstyle+xml"/>
  <Override PartName="/xl/charts/colors38.xml" ContentType="application/vnd.ms-office.chartcolorstyle+xml"/>
  <Override PartName="/xl/charts/chartEx14.xml" ContentType="application/vnd.ms-office.chartex+xml"/>
  <Override PartName="/xl/charts/style39.xml" ContentType="application/vnd.ms-office.chartstyle+xml"/>
  <Override PartName="/xl/charts/colors39.xml" ContentType="application/vnd.ms-office.chartcolorstyle+xml"/>
  <Override PartName="/xl/charts/chartEx15.xml" ContentType="application/vnd.ms-office.chartex+xml"/>
  <Override PartName="/xl/charts/style40.xml" ContentType="application/vnd.ms-office.chartstyle+xml"/>
  <Override PartName="/xl/charts/colors40.xml" ContentType="application/vnd.ms-office.chartcolorstyle+xml"/>
  <Override PartName="/xl/charts/chartEx16.xml" ContentType="application/vnd.ms-office.chartex+xml"/>
  <Override PartName="/xl/charts/style41.xml" ContentType="application/vnd.ms-office.chartstyle+xml"/>
  <Override PartName="/xl/charts/colors41.xml" ContentType="application/vnd.ms-office.chartcolorstyle+xml"/>
  <Override PartName="/xl/charts/chartEx17.xml" ContentType="application/vnd.ms-office.chartex+xml"/>
  <Override PartName="/xl/charts/style42.xml" ContentType="application/vnd.ms-office.chartstyle+xml"/>
  <Override PartName="/xl/charts/colors42.xml" ContentType="application/vnd.ms-office.chartcolorstyle+xml"/>
  <Override PartName="/xl/charts/chartEx18.xml" ContentType="application/vnd.ms-office.chartex+xml"/>
  <Override PartName="/xl/charts/style43.xml" ContentType="application/vnd.ms-office.chartstyle+xml"/>
  <Override PartName="/xl/charts/colors43.xml" ContentType="application/vnd.ms-office.chartcolorstyle+xml"/>
  <Override PartName="/xl/charts/chartEx19.xml" ContentType="application/vnd.ms-office.chartex+xml"/>
  <Override PartName="/xl/charts/style44.xml" ContentType="application/vnd.ms-office.chartstyle+xml"/>
  <Override PartName="/xl/charts/colors44.xml" ContentType="application/vnd.ms-office.chartcolorstyle+xml"/>
  <Override PartName="/xl/charts/chart26.xml" ContentType="application/vnd.openxmlformats-officedocument.drawingml.chart+xml"/>
  <Override PartName="/xl/charts/style45.xml" ContentType="application/vnd.ms-office.chartstyle+xml"/>
  <Override PartName="/xl/charts/colors45.xml" ContentType="application/vnd.ms-office.chartcolorstyle+xml"/>
  <Override PartName="/xl/drawings/drawing2.xml" ContentType="application/vnd.openxmlformats-officedocument.drawing+xml"/>
  <Override PartName="/xl/tables/table5.xml" ContentType="application/vnd.openxmlformats-officedocument.spreadsheetml.table+xml"/>
  <Override PartName="/xl/charts/chartEx20.xml" ContentType="application/vnd.ms-office.chartex+xml"/>
  <Override PartName="/xl/charts/style46.xml" ContentType="application/vnd.ms-office.chartstyle+xml"/>
  <Override PartName="/xl/charts/colors46.xml" ContentType="application/vnd.ms-office.chartcolorstyle+xml"/>
  <Override PartName="/xl/charts/chartEx21.xml" ContentType="application/vnd.ms-office.chartex+xml"/>
  <Override PartName="/xl/charts/style47.xml" ContentType="application/vnd.ms-office.chartstyle+xml"/>
  <Override PartName="/xl/charts/colors47.xml" ContentType="application/vnd.ms-office.chartcolorstyle+xml"/>
  <Override PartName="/xl/charts/chartEx22.xml" ContentType="application/vnd.ms-office.chartex+xml"/>
  <Override PartName="/xl/charts/style48.xml" ContentType="application/vnd.ms-office.chartstyle+xml"/>
  <Override PartName="/xl/charts/colors48.xml" ContentType="application/vnd.ms-office.chartcolorstyle+xml"/>
  <Override PartName="/xl/charts/chart27.xml" ContentType="application/vnd.openxmlformats-officedocument.drawingml.chart+xml"/>
  <Override PartName="/xl/charts/style49.xml" ContentType="application/vnd.ms-office.chartstyle+xml"/>
  <Override PartName="/xl/charts/colors49.xml" ContentType="application/vnd.ms-office.chartcolorstyle+xml"/>
  <Override PartName="/xl/charts/chartEx23.xml" ContentType="application/vnd.ms-office.chartex+xml"/>
  <Override PartName="/xl/charts/style50.xml" ContentType="application/vnd.ms-office.chartstyle+xml"/>
  <Override PartName="/xl/charts/colors50.xml" ContentType="application/vnd.ms-office.chartcolorstyle+xml"/>
  <Override PartName="/xl/drawings/drawing3.xml" ContentType="application/vnd.openxmlformats-officedocument.drawing+xml"/>
  <Override PartName="/xl/tables/table6.xml" ContentType="application/vnd.openxmlformats-officedocument.spreadsheetml.table+xml"/>
  <Override PartName="/xl/charts/chartEx24.xml" ContentType="application/vnd.ms-office.chartex+xml"/>
  <Override PartName="/xl/charts/style51.xml" ContentType="application/vnd.ms-office.chartstyle+xml"/>
  <Override PartName="/xl/charts/colors51.xml" ContentType="application/vnd.ms-office.chartcolorstyle+xml"/>
  <Override PartName="/xl/charts/chart28.xml" ContentType="application/vnd.openxmlformats-officedocument.drawingml.chart+xml"/>
  <Override PartName="/xl/charts/style52.xml" ContentType="application/vnd.ms-office.chartstyle+xml"/>
  <Override PartName="/xl/charts/colors52.xml" ContentType="application/vnd.ms-office.chartcolorstyle+xml"/>
  <Override PartName="/xl/charts/chartEx25.xml" ContentType="application/vnd.ms-office.chartex+xml"/>
  <Override PartName="/xl/charts/style53.xml" ContentType="application/vnd.ms-office.chartstyle+xml"/>
  <Override PartName="/xl/charts/colors53.xml" ContentType="application/vnd.ms-office.chartcolorstyle+xml"/>
  <Override PartName="/xl/charts/chartEx26.xml" ContentType="application/vnd.ms-office.chartex+xml"/>
  <Override PartName="/xl/charts/style54.xml" ContentType="application/vnd.ms-office.chartstyle+xml"/>
  <Override PartName="/xl/charts/colors54.xml" ContentType="application/vnd.ms-office.chartcolorstyle+xml"/>
  <Override PartName="/xl/charts/chartEx27.xml" ContentType="application/vnd.ms-office.chartex+xml"/>
  <Override PartName="/xl/charts/style55.xml" ContentType="application/vnd.ms-office.chartstyle+xml"/>
  <Override PartName="/xl/charts/colors55.xml" ContentType="application/vnd.ms-office.chartcolorstyle+xml"/>
  <Override PartName="/xl/charts/chartEx28.xml" ContentType="application/vnd.ms-office.chartex+xml"/>
  <Override PartName="/xl/charts/style56.xml" ContentType="application/vnd.ms-office.chartstyle+xml"/>
  <Override PartName="/xl/charts/colors56.xml" ContentType="application/vnd.ms-office.chartcolorstyle+xml"/>
  <Override PartName="/xl/charts/chart29.xml" ContentType="application/vnd.openxmlformats-officedocument.drawingml.chart+xml"/>
  <Override PartName="/xl/charts/style57.xml" ContentType="application/vnd.ms-office.chartstyle+xml"/>
  <Override PartName="/xl/charts/colors57.xml" ContentType="application/vnd.ms-office.chartcolorstyle+xml"/>
  <Override PartName="/xl/charts/chart30.xml" ContentType="application/vnd.openxmlformats-officedocument.drawingml.chart+xml"/>
  <Override PartName="/xl/charts/style58.xml" ContentType="application/vnd.ms-office.chartstyle+xml"/>
  <Override PartName="/xl/charts/colors58.xml" ContentType="application/vnd.ms-office.chartcolorstyle+xml"/>
  <Override PartName="/xl/charts/chart31.xml" ContentType="application/vnd.openxmlformats-officedocument.drawingml.chart+xml"/>
  <Override PartName="/xl/charts/style59.xml" ContentType="application/vnd.ms-office.chartstyle+xml"/>
  <Override PartName="/xl/charts/colors59.xml" ContentType="application/vnd.ms-office.chartcolorstyle+xml"/>
  <Override PartName="/xl/charts/chart32.xml" ContentType="application/vnd.openxmlformats-officedocument.drawingml.chart+xml"/>
  <Override PartName="/xl/charts/style60.xml" ContentType="application/vnd.ms-office.chartstyle+xml"/>
  <Override PartName="/xl/charts/colors60.xml" ContentType="application/vnd.ms-office.chartcolorstyle+xml"/>
  <Override PartName="/xl/charts/chart33.xml" ContentType="application/vnd.openxmlformats-officedocument.drawingml.chart+xml"/>
  <Override PartName="/xl/charts/style61.xml" ContentType="application/vnd.ms-office.chartstyle+xml"/>
  <Override PartName="/xl/charts/colors61.xml" ContentType="application/vnd.ms-office.chartcolorstyle+xml"/>
  <Override PartName="/xl/charts/chart34.xml" ContentType="application/vnd.openxmlformats-officedocument.drawingml.chart+xml"/>
  <Override PartName="/xl/charts/style62.xml" ContentType="application/vnd.ms-office.chartstyle+xml"/>
  <Override PartName="/xl/charts/colors62.xml" ContentType="application/vnd.ms-office.chartcolorstyle+xml"/>
  <Override PartName="/xl/charts/chart35.xml" ContentType="application/vnd.openxmlformats-officedocument.drawingml.chart+xml"/>
  <Override PartName="/xl/charts/style63.xml" ContentType="application/vnd.ms-office.chartstyle+xml"/>
  <Override PartName="/xl/charts/colors63.xml" ContentType="application/vnd.ms-office.chartcolorstyle+xml"/>
  <Override PartName="/xl/charts/chart36.xml" ContentType="application/vnd.openxmlformats-officedocument.drawingml.chart+xml"/>
  <Override PartName="/xl/charts/style64.xml" ContentType="application/vnd.ms-office.chartstyle+xml"/>
  <Override PartName="/xl/charts/colors64.xml" ContentType="application/vnd.ms-office.chartcolorstyle+xml"/>
  <Override PartName="/xl/charts/chart37.xml" ContentType="application/vnd.openxmlformats-officedocument.drawingml.chart+xml"/>
  <Override PartName="/xl/charts/style65.xml" ContentType="application/vnd.ms-office.chartstyle+xml"/>
  <Override PartName="/xl/charts/colors65.xml" ContentType="application/vnd.ms-office.chartcolorstyle+xml"/>
  <Override PartName="/xl/charts/chartEx29.xml" ContentType="application/vnd.ms-office.chartex+xml"/>
  <Override PartName="/xl/charts/style66.xml" ContentType="application/vnd.ms-office.chartstyle+xml"/>
  <Override PartName="/xl/charts/colors66.xml" ContentType="application/vnd.ms-office.chartcolorstyle+xml"/>
  <Override PartName="/xl/charts/chartEx30.xml" ContentType="application/vnd.ms-office.chartex+xml"/>
  <Override PartName="/xl/charts/style67.xml" ContentType="application/vnd.ms-office.chartstyle+xml"/>
  <Override PartName="/xl/charts/colors67.xml" ContentType="application/vnd.ms-office.chartcolorstyle+xml"/>
  <Override PartName="/xl/charts/chartEx31.xml" ContentType="application/vnd.ms-office.chartex+xml"/>
  <Override PartName="/xl/charts/style68.xml" ContentType="application/vnd.ms-office.chartstyle+xml"/>
  <Override PartName="/xl/charts/colors68.xml" ContentType="application/vnd.ms-office.chartcolorstyle+xml"/>
  <Override PartName="/xl/charts/chart38.xml" ContentType="application/vnd.openxmlformats-officedocument.drawingml.chart+xml"/>
  <Override PartName="/xl/charts/style69.xml" ContentType="application/vnd.ms-office.chartstyle+xml"/>
  <Override PartName="/xl/charts/colors69.xml" ContentType="application/vnd.ms-office.chartcolorstyle+xml"/>
  <Override PartName="/xl/charts/chart39.xml" ContentType="application/vnd.openxmlformats-officedocument.drawingml.chart+xml"/>
  <Override PartName="/xl/charts/style70.xml" ContentType="application/vnd.ms-office.chartstyle+xml"/>
  <Override PartName="/xl/charts/colors70.xml" ContentType="application/vnd.ms-office.chartcolorstyle+xml"/>
  <Override PartName="/xl/charts/chart40.xml" ContentType="application/vnd.openxmlformats-officedocument.drawingml.chart+xml"/>
  <Override PartName="/xl/charts/style71.xml" ContentType="application/vnd.ms-office.chartstyle+xml"/>
  <Override PartName="/xl/charts/colors71.xml" ContentType="application/vnd.ms-office.chartcolorstyle+xml"/>
  <Override PartName="/xl/charts/chart41.xml" ContentType="application/vnd.openxmlformats-officedocument.drawingml.chart+xml"/>
  <Override PartName="/xl/charts/style72.xml" ContentType="application/vnd.ms-office.chartstyle+xml"/>
  <Override PartName="/xl/charts/colors72.xml" ContentType="application/vnd.ms-office.chartcolorstyle+xml"/>
  <Override PartName="/xl/charts/chart42.xml" ContentType="application/vnd.openxmlformats-officedocument.drawingml.chart+xml"/>
  <Override PartName="/xl/charts/style73.xml" ContentType="application/vnd.ms-office.chartstyle+xml"/>
  <Override PartName="/xl/charts/colors73.xml" ContentType="application/vnd.ms-office.chartcolorstyle+xml"/>
  <Override PartName="/xl/charts/chart43.xml" ContentType="application/vnd.openxmlformats-officedocument.drawingml.chart+xml"/>
  <Override PartName="/xl/charts/style74.xml" ContentType="application/vnd.ms-office.chartstyle+xml"/>
  <Override PartName="/xl/charts/colors74.xml" ContentType="application/vnd.ms-office.chartcolorstyle+xml"/>
  <Override PartName="/xl/charts/chart44.xml" ContentType="application/vnd.openxmlformats-officedocument.drawingml.chart+xml"/>
  <Override PartName="/xl/charts/style75.xml" ContentType="application/vnd.ms-office.chartstyle+xml"/>
  <Override PartName="/xl/charts/colors75.xml" ContentType="application/vnd.ms-office.chartcolorstyle+xml"/>
  <Override PartName="/xl/charts/chart45.xml" ContentType="application/vnd.openxmlformats-officedocument.drawingml.chart+xml"/>
  <Override PartName="/xl/charts/style76.xml" ContentType="application/vnd.ms-office.chartstyle+xml"/>
  <Override PartName="/xl/charts/colors76.xml" ContentType="application/vnd.ms-office.chartcolorstyle+xml"/>
  <Override PartName="/xl/charts/chart46.xml" ContentType="application/vnd.openxmlformats-officedocument.drawingml.chart+xml"/>
  <Override PartName="/xl/charts/style77.xml" ContentType="application/vnd.ms-office.chartstyle+xml"/>
  <Override PartName="/xl/charts/colors77.xml" ContentType="application/vnd.ms-office.chartcolorstyle+xml"/>
  <Override PartName="/xl/charts/chart47.xml" ContentType="application/vnd.openxmlformats-officedocument.drawingml.chart+xml"/>
  <Override PartName="/xl/charts/style78.xml" ContentType="application/vnd.ms-office.chartstyle+xml"/>
  <Override PartName="/xl/charts/colors78.xml" ContentType="application/vnd.ms-office.chartcolorstyle+xml"/>
  <Override PartName="/xl/charts/chart48.xml" ContentType="application/vnd.openxmlformats-officedocument.drawingml.chart+xml"/>
  <Override PartName="/xl/charts/style79.xml" ContentType="application/vnd.ms-office.chartstyle+xml"/>
  <Override PartName="/xl/charts/colors79.xml" ContentType="application/vnd.ms-office.chartcolorstyle+xml"/>
  <Override PartName="/xl/charts/chart49.xml" ContentType="application/vnd.openxmlformats-officedocument.drawingml.chart+xml"/>
  <Override PartName="/xl/charts/style80.xml" ContentType="application/vnd.ms-office.chartstyle+xml"/>
  <Override PartName="/xl/charts/colors80.xml" ContentType="application/vnd.ms-office.chartcolorstyle+xml"/>
  <Override PartName="/xl/charts/chart50.xml" ContentType="application/vnd.openxmlformats-officedocument.drawingml.chart+xml"/>
  <Override PartName="/xl/charts/style81.xml" ContentType="application/vnd.ms-office.chartstyle+xml"/>
  <Override PartName="/xl/charts/colors81.xml" ContentType="application/vnd.ms-office.chartcolorstyle+xml"/>
  <Override PartName="/xl/charts/chartEx32.xml" ContentType="application/vnd.ms-office.chartex+xml"/>
  <Override PartName="/xl/charts/style82.xml" ContentType="application/vnd.ms-office.chartstyle+xml"/>
  <Override PartName="/xl/charts/colors82.xml" ContentType="application/vnd.ms-office.chartcolorstyle+xml"/>
  <Override PartName="/xl/charts/chart51.xml" ContentType="application/vnd.openxmlformats-officedocument.drawingml.chart+xml"/>
  <Override PartName="/xl/charts/style83.xml" ContentType="application/vnd.ms-office.chartstyle+xml"/>
  <Override PartName="/xl/charts/colors83.xml" ContentType="application/vnd.ms-office.chartcolorstyle+xml"/>
  <Override PartName="/xl/charts/chart52.xml" ContentType="application/vnd.openxmlformats-officedocument.drawingml.chart+xml"/>
  <Override PartName="/xl/charts/style84.xml" ContentType="application/vnd.ms-office.chartstyle+xml"/>
  <Override PartName="/xl/charts/colors84.xml" ContentType="application/vnd.ms-office.chartcolorstyle+xml"/>
  <Override PartName="/xl/charts/chartEx33.xml" ContentType="application/vnd.ms-office.chartex+xml"/>
  <Override PartName="/xl/charts/style85.xml" ContentType="application/vnd.ms-office.chartstyle+xml"/>
  <Override PartName="/xl/charts/colors85.xml" ContentType="application/vnd.ms-office.chartcolorstyle+xml"/>
  <Override PartName="/xl/charts/chartEx34.xml" ContentType="application/vnd.ms-office.chartex+xml"/>
  <Override PartName="/xl/charts/style86.xml" ContentType="application/vnd.ms-office.chartstyle+xml"/>
  <Override PartName="/xl/charts/colors86.xml" ContentType="application/vnd.ms-office.chartcolorstyle+xml"/>
  <Override PartName="/xl/charts/chartEx35.xml" ContentType="application/vnd.ms-office.chartex+xml"/>
  <Override PartName="/xl/charts/style87.xml" ContentType="application/vnd.ms-office.chartstyle+xml"/>
  <Override PartName="/xl/charts/colors87.xml" ContentType="application/vnd.ms-office.chartcolorstyle+xml"/>
  <Override PartName="/xl/charts/chartEx36.xml" ContentType="application/vnd.ms-office.chartex+xml"/>
  <Override PartName="/xl/charts/style88.xml" ContentType="application/vnd.ms-office.chartstyle+xml"/>
  <Override PartName="/xl/charts/colors88.xml" ContentType="application/vnd.ms-office.chartcolorstyle+xml"/>
  <Override PartName="/xl/charts/chartEx37.xml" ContentType="application/vnd.ms-office.chartex+xml"/>
  <Override PartName="/xl/charts/style89.xml" ContentType="application/vnd.ms-office.chartstyle+xml"/>
  <Override PartName="/xl/charts/colors89.xml" ContentType="application/vnd.ms-office.chartcolorstyle+xml"/>
  <Override PartName="/xl/drawings/drawing4.xml" ContentType="application/vnd.openxmlformats-officedocument.drawing+xml"/>
  <Override PartName="/xl/charts/chart53.xml" ContentType="application/vnd.openxmlformats-officedocument.drawingml.chart+xml"/>
  <Override PartName="/xl/charts/style90.xml" ContentType="application/vnd.ms-office.chartstyle+xml"/>
  <Override PartName="/xl/charts/colors90.xml" ContentType="application/vnd.ms-office.chartcolorstyle+xml"/>
  <Override PartName="/xl/charts/chart54.xml" ContentType="application/vnd.openxmlformats-officedocument.drawingml.chart+xml"/>
  <Override PartName="/xl/charts/style91.xml" ContentType="application/vnd.ms-office.chartstyle+xml"/>
  <Override PartName="/xl/charts/colors91.xml" ContentType="application/vnd.ms-office.chartcolorstyle+xml"/>
  <Override PartName="/xl/charts/chart55.xml" ContentType="application/vnd.openxmlformats-officedocument.drawingml.chart+xml"/>
  <Override PartName="/xl/charts/style92.xml" ContentType="application/vnd.ms-office.chartstyle+xml"/>
  <Override PartName="/xl/charts/colors92.xml" ContentType="application/vnd.ms-office.chartcolorstyle+xml"/>
  <Override PartName="/xl/charts/chart56.xml" ContentType="application/vnd.openxmlformats-officedocument.drawingml.chart+xml"/>
  <Override PartName="/xl/charts/style93.xml" ContentType="application/vnd.ms-office.chartstyle+xml"/>
  <Override PartName="/xl/charts/colors93.xml" ContentType="application/vnd.ms-office.chartcolorstyle+xml"/>
  <Override PartName="/xl/drawings/drawing5.xml" ContentType="application/vnd.openxmlformats-officedocument.drawing+xml"/>
  <Override PartName="/xl/charts/chart57.xml" ContentType="application/vnd.openxmlformats-officedocument.drawingml.chart+xml"/>
  <Override PartName="/xl/charts/style94.xml" ContentType="application/vnd.ms-office.chartstyle+xml"/>
  <Override PartName="/xl/charts/colors94.xml" ContentType="application/vnd.ms-office.chartcolorstyle+xml"/>
  <Override PartName="/xl/charts/chart58.xml" ContentType="application/vnd.openxmlformats-officedocument.drawingml.chart+xml"/>
  <Override PartName="/xl/charts/style95.xml" ContentType="application/vnd.ms-office.chartstyle+xml"/>
  <Override PartName="/xl/charts/colors95.xml" ContentType="application/vnd.ms-office.chartcolorstyle+xml"/>
  <Override PartName="/xl/charts/chart59.xml" ContentType="application/vnd.openxmlformats-officedocument.drawingml.chart+xml"/>
  <Override PartName="/xl/charts/style96.xml" ContentType="application/vnd.ms-office.chartstyle+xml"/>
  <Override PartName="/xl/charts/colors96.xml" ContentType="application/vnd.ms-office.chartcolorstyle+xml"/>
  <Override PartName="/xl/charts/chart60.xml" ContentType="application/vnd.openxmlformats-officedocument.drawingml.chart+xml"/>
  <Override PartName="/xl/charts/style97.xml" ContentType="application/vnd.ms-office.chartstyle+xml"/>
  <Override PartName="/xl/charts/colors97.xml" ContentType="application/vnd.ms-office.chartcolorstyle+xml"/>
  <Override PartName="/xl/charts/chart61.xml" ContentType="application/vnd.openxmlformats-officedocument.drawingml.chart+xml"/>
  <Override PartName="/xl/charts/style98.xml" ContentType="application/vnd.ms-office.chartstyle+xml"/>
  <Override PartName="/xl/charts/colors98.xml" ContentType="application/vnd.ms-office.chartcolorstyle+xml"/>
  <Override PartName="/xl/charts/chart62.xml" ContentType="application/vnd.openxmlformats-officedocument.drawingml.chart+xml"/>
  <Override PartName="/xl/charts/style99.xml" ContentType="application/vnd.ms-office.chartstyle+xml"/>
  <Override PartName="/xl/charts/colors99.xml" ContentType="application/vnd.ms-office.chartcolorstyle+xml"/>
  <Override PartName="/xl/charts/chart63.xml" ContentType="application/vnd.openxmlformats-officedocument.drawingml.chart+xml"/>
  <Override PartName="/xl/charts/style100.xml" ContentType="application/vnd.ms-office.chartstyle+xml"/>
  <Override PartName="/xl/charts/colors100.xml" ContentType="application/vnd.ms-office.chartcolorstyle+xml"/>
  <Override PartName="/xl/charts/chart64.xml" ContentType="application/vnd.openxmlformats-officedocument.drawingml.chart+xml"/>
  <Override PartName="/xl/charts/style101.xml" ContentType="application/vnd.ms-office.chartstyle+xml"/>
  <Override PartName="/xl/charts/colors101.xml" ContentType="application/vnd.ms-office.chartcolorstyle+xml"/>
  <Override PartName="/xl/charts/chart65.xml" ContentType="application/vnd.openxmlformats-officedocument.drawingml.chart+xml"/>
  <Override PartName="/xl/charts/style102.xml" ContentType="application/vnd.ms-office.chartstyle+xml"/>
  <Override PartName="/xl/charts/colors102.xml" ContentType="application/vnd.ms-office.chartcolorstyle+xml"/>
  <Override PartName="/xl/charts/chart66.xml" ContentType="application/vnd.openxmlformats-officedocument.drawingml.chart+xml"/>
  <Override PartName="/xl/charts/style103.xml" ContentType="application/vnd.ms-office.chartstyle+xml"/>
  <Override PartName="/xl/charts/colors103.xml" ContentType="application/vnd.ms-office.chartcolorstyle+xml"/>
  <Override PartName="/xl/charts/chart67.xml" ContentType="application/vnd.openxmlformats-officedocument.drawingml.chart+xml"/>
  <Override PartName="/xl/charts/style104.xml" ContentType="application/vnd.ms-office.chartstyle+xml"/>
  <Override PartName="/xl/charts/colors104.xml" ContentType="application/vnd.ms-office.chartcolorstyle+xml"/>
  <Override PartName="/xl/charts/chart68.xml" ContentType="application/vnd.openxmlformats-officedocument.drawingml.chart+xml"/>
  <Override PartName="/xl/charts/style105.xml" ContentType="application/vnd.ms-office.chartstyle+xml"/>
  <Override PartName="/xl/charts/colors105.xml" ContentType="application/vnd.ms-office.chartcolorstyle+xml"/>
  <Override PartName="/xl/charts/chart69.xml" ContentType="application/vnd.openxmlformats-officedocument.drawingml.chart+xml"/>
  <Override PartName="/xl/charts/style106.xml" ContentType="application/vnd.ms-office.chartstyle+xml"/>
  <Override PartName="/xl/charts/colors106.xml" ContentType="application/vnd.ms-office.chartcolorstyle+xml"/>
  <Override PartName="/xl/charts/chart70.xml" ContentType="application/vnd.openxmlformats-officedocument.drawingml.chart+xml"/>
  <Override PartName="/xl/charts/style107.xml" ContentType="application/vnd.ms-office.chartstyle+xml"/>
  <Override PartName="/xl/charts/colors107.xml" ContentType="application/vnd.ms-office.chartcolorstyle+xml"/>
  <Override PartName="/xl/charts/chart71.xml" ContentType="application/vnd.openxmlformats-officedocument.drawingml.chart+xml"/>
  <Override PartName="/xl/charts/style108.xml" ContentType="application/vnd.ms-office.chartstyle+xml"/>
  <Override PartName="/xl/charts/colors108.xml" ContentType="application/vnd.ms-office.chartcolorstyle+xml"/>
  <Override PartName="/xl/charts/chart72.xml" ContentType="application/vnd.openxmlformats-officedocument.drawingml.chart+xml"/>
  <Override PartName="/xl/charts/style109.xml" ContentType="application/vnd.ms-office.chartstyle+xml"/>
  <Override PartName="/xl/charts/colors109.xml" ContentType="application/vnd.ms-office.chartcolorstyle+xml"/>
  <Override PartName="/xl/charts/chart73.xml" ContentType="application/vnd.openxmlformats-officedocument.drawingml.chart+xml"/>
  <Override PartName="/xl/charts/style110.xml" ContentType="application/vnd.ms-office.chartstyle+xml"/>
  <Override PartName="/xl/charts/colors110.xml" ContentType="application/vnd.ms-office.chartcolorstyle+xml"/>
  <Override PartName="/xl/charts/chart74.xml" ContentType="application/vnd.openxmlformats-officedocument.drawingml.chart+xml"/>
  <Override PartName="/xl/charts/style111.xml" ContentType="application/vnd.ms-office.chartstyle+xml"/>
  <Override PartName="/xl/charts/colors111.xml" ContentType="application/vnd.ms-office.chartcolorstyle+xml"/>
  <Override PartName="/xl/charts/chart75.xml" ContentType="application/vnd.openxmlformats-officedocument.drawingml.chart+xml"/>
  <Override PartName="/xl/charts/style112.xml" ContentType="application/vnd.ms-office.chartstyle+xml"/>
  <Override PartName="/xl/charts/colors112.xml" ContentType="application/vnd.ms-office.chartcolorstyle+xml"/>
  <Override PartName="/xl/charts/chart76.xml" ContentType="application/vnd.openxmlformats-officedocument.drawingml.chart+xml"/>
  <Override PartName="/xl/charts/style113.xml" ContentType="application/vnd.ms-office.chartstyle+xml"/>
  <Override PartName="/xl/charts/colors113.xml" ContentType="application/vnd.ms-office.chartcolorstyle+xml"/>
  <Override PartName="/xl/charts/chart77.xml" ContentType="application/vnd.openxmlformats-officedocument.drawingml.chart+xml"/>
  <Override PartName="/xl/charts/style114.xml" ContentType="application/vnd.ms-office.chartstyle+xml"/>
  <Override PartName="/xl/charts/colors114.xml" ContentType="application/vnd.ms-office.chartcolorstyle+xml"/>
  <Override PartName="/xl/charts/chart78.xml" ContentType="application/vnd.openxmlformats-officedocument.drawingml.chart+xml"/>
  <Override PartName="/xl/charts/style115.xml" ContentType="application/vnd.ms-office.chartstyle+xml"/>
  <Override PartName="/xl/charts/colors115.xml" ContentType="application/vnd.ms-office.chartcolorstyle+xml"/>
  <Override PartName="/xl/charts/chart79.xml" ContentType="application/vnd.openxmlformats-officedocument.drawingml.chart+xml"/>
  <Override PartName="/xl/charts/style116.xml" ContentType="application/vnd.ms-office.chartstyle+xml"/>
  <Override PartName="/xl/charts/colors116.xml" ContentType="application/vnd.ms-office.chartcolorstyle+xml"/>
  <Override PartName="/xl/charts/chart80.xml" ContentType="application/vnd.openxmlformats-officedocument.drawingml.chart+xml"/>
  <Override PartName="/xl/charts/style117.xml" ContentType="application/vnd.ms-office.chartstyle+xml"/>
  <Override PartName="/xl/charts/colors117.xml" ContentType="application/vnd.ms-office.chartcolorstyle+xml"/>
  <Override PartName="/xl/charts/chart81.xml" ContentType="application/vnd.openxmlformats-officedocument.drawingml.chart+xml"/>
  <Override PartName="/xl/charts/style118.xml" ContentType="application/vnd.ms-office.chartstyle+xml"/>
  <Override PartName="/xl/charts/colors118.xml" ContentType="application/vnd.ms-office.chartcolorstyle+xml"/>
  <Override PartName="/xl/charts/chart82.xml" ContentType="application/vnd.openxmlformats-officedocument.drawingml.chart+xml"/>
  <Override PartName="/xl/charts/style119.xml" ContentType="application/vnd.ms-office.chartstyle+xml"/>
  <Override PartName="/xl/charts/colors119.xml" ContentType="application/vnd.ms-office.chartcolorstyle+xml"/>
  <Override PartName="/xl/charts/chart83.xml" ContentType="application/vnd.openxmlformats-officedocument.drawingml.chart+xml"/>
  <Override PartName="/xl/charts/style120.xml" ContentType="application/vnd.ms-office.chartstyle+xml"/>
  <Override PartName="/xl/charts/colors120.xml" ContentType="application/vnd.ms-office.chartcolorstyle+xml"/>
  <Override PartName="/xl/charts/chart84.xml" ContentType="application/vnd.openxmlformats-officedocument.drawingml.chart+xml"/>
  <Override PartName="/xl/charts/style121.xml" ContentType="application/vnd.ms-office.chartstyle+xml"/>
  <Override PartName="/xl/charts/colors121.xml" ContentType="application/vnd.ms-office.chartcolorstyle+xml"/>
  <Override PartName="/xl/charts/chart85.xml" ContentType="application/vnd.openxmlformats-officedocument.drawingml.chart+xml"/>
  <Override PartName="/xl/charts/style122.xml" ContentType="application/vnd.ms-office.chartstyle+xml"/>
  <Override PartName="/xl/charts/colors122.xml" ContentType="application/vnd.ms-office.chartcolorstyle+xml"/>
  <Override PartName="/xl/charts/chart86.xml" ContentType="application/vnd.openxmlformats-officedocument.drawingml.chart+xml"/>
  <Override PartName="/xl/charts/style123.xml" ContentType="application/vnd.ms-office.chartstyle+xml"/>
  <Override PartName="/xl/charts/colors123.xml" ContentType="application/vnd.ms-office.chartcolorstyle+xml"/>
  <Override PartName="/xl/charts/chart87.xml" ContentType="application/vnd.openxmlformats-officedocument.drawingml.chart+xml"/>
  <Override PartName="/xl/charts/style124.xml" ContentType="application/vnd.ms-office.chartstyle+xml"/>
  <Override PartName="/xl/charts/colors124.xml" ContentType="application/vnd.ms-office.chartcolorstyle+xml"/>
  <Override PartName="/xl/charts/chart88.xml" ContentType="application/vnd.openxmlformats-officedocument.drawingml.chart+xml"/>
  <Override PartName="/xl/charts/style125.xml" ContentType="application/vnd.ms-office.chartstyle+xml"/>
  <Override PartName="/xl/charts/colors125.xml" ContentType="application/vnd.ms-office.chartcolorstyle+xml"/>
  <Override PartName="/xl/charts/chart89.xml" ContentType="application/vnd.openxmlformats-officedocument.drawingml.chart+xml"/>
  <Override PartName="/xl/charts/style126.xml" ContentType="application/vnd.ms-office.chartstyle+xml"/>
  <Override PartName="/xl/charts/colors126.xml" ContentType="application/vnd.ms-office.chartcolorstyle+xml"/>
  <Override PartName="/xl/charts/chart90.xml" ContentType="application/vnd.openxmlformats-officedocument.drawingml.chart+xml"/>
  <Override PartName="/xl/charts/style127.xml" ContentType="application/vnd.ms-office.chartstyle+xml"/>
  <Override PartName="/xl/charts/colors127.xml" ContentType="application/vnd.ms-office.chartcolorstyle+xml"/>
  <Override PartName="/xl/charts/chart91.xml" ContentType="application/vnd.openxmlformats-officedocument.drawingml.chart+xml"/>
  <Override PartName="/xl/charts/style128.xml" ContentType="application/vnd.ms-office.chartstyle+xml"/>
  <Override PartName="/xl/charts/colors128.xml" ContentType="application/vnd.ms-office.chartcolorstyle+xml"/>
  <Override PartName="/xl/charts/chart92.xml" ContentType="application/vnd.openxmlformats-officedocument.drawingml.chart+xml"/>
  <Override PartName="/xl/charts/style129.xml" ContentType="application/vnd.ms-office.chartstyle+xml"/>
  <Override PartName="/xl/charts/colors129.xml" ContentType="application/vnd.ms-office.chartcolorstyle+xml"/>
  <Override PartName="/xl/charts/chart93.xml" ContentType="application/vnd.openxmlformats-officedocument.drawingml.chart+xml"/>
  <Override PartName="/xl/charts/style130.xml" ContentType="application/vnd.ms-office.chartstyle+xml"/>
  <Override PartName="/xl/charts/colors130.xml" ContentType="application/vnd.ms-office.chartcolorstyle+xml"/>
  <Override PartName="/xl/charts/chart94.xml" ContentType="application/vnd.openxmlformats-officedocument.drawingml.chart+xml"/>
  <Override PartName="/xl/charts/style131.xml" ContentType="application/vnd.ms-office.chartstyle+xml"/>
  <Override PartName="/xl/charts/colors131.xml" ContentType="application/vnd.ms-office.chartcolorstyle+xml"/>
  <Override PartName="/xl/charts/chart95.xml" ContentType="application/vnd.openxmlformats-officedocument.drawingml.chart+xml"/>
  <Override PartName="/xl/charts/style132.xml" ContentType="application/vnd.ms-office.chartstyle+xml"/>
  <Override PartName="/xl/charts/colors132.xml" ContentType="application/vnd.ms-office.chartcolorstyle+xml"/>
  <Override PartName="/xl/charts/chart96.xml" ContentType="application/vnd.openxmlformats-officedocument.drawingml.chart+xml"/>
  <Override PartName="/xl/charts/style133.xml" ContentType="application/vnd.ms-office.chartstyle+xml"/>
  <Override PartName="/xl/charts/colors133.xml" ContentType="application/vnd.ms-office.chartcolorstyle+xml"/>
  <Override PartName="/xl/drawings/drawing6.xml" ContentType="application/vnd.openxmlformats-officedocument.drawing+xml"/>
  <Override PartName="/xl/charts/chart97.xml" ContentType="application/vnd.openxmlformats-officedocument.drawingml.chart+xml"/>
  <Override PartName="/xl/charts/style134.xml" ContentType="application/vnd.ms-office.chartstyle+xml"/>
  <Override PartName="/xl/charts/colors134.xml" ContentType="application/vnd.ms-office.chartcolorstyle+xml"/>
  <Override PartName="/xl/charts/chart98.xml" ContentType="application/vnd.openxmlformats-officedocument.drawingml.chart+xml"/>
  <Override PartName="/xl/charts/style135.xml" ContentType="application/vnd.ms-office.chartstyle+xml"/>
  <Override PartName="/xl/charts/colors135.xml" ContentType="application/vnd.ms-office.chartcolorstyle+xml"/>
  <Override PartName="/xl/charts/chart99.xml" ContentType="application/vnd.openxmlformats-officedocument.drawingml.chart+xml"/>
  <Override PartName="/xl/charts/style136.xml" ContentType="application/vnd.ms-office.chartstyle+xml"/>
  <Override PartName="/xl/charts/colors136.xml" ContentType="application/vnd.ms-office.chartcolorstyle+xml"/>
  <Override PartName="/xl/charts/chart100.xml" ContentType="application/vnd.openxmlformats-officedocument.drawingml.chart+xml"/>
  <Override PartName="/xl/charts/style137.xml" ContentType="application/vnd.ms-office.chartstyle+xml"/>
  <Override PartName="/xl/charts/colors137.xml" ContentType="application/vnd.ms-office.chartcolorstyle+xml"/>
  <Override PartName="/xl/charts/chart101.xml" ContentType="application/vnd.openxmlformats-officedocument.drawingml.chart+xml"/>
  <Override PartName="/xl/charts/style138.xml" ContentType="application/vnd.ms-office.chartstyle+xml"/>
  <Override PartName="/xl/charts/colors138.xml" ContentType="application/vnd.ms-office.chartcolorstyle+xml"/>
  <Override PartName="/xl/charts/chart102.xml" ContentType="application/vnd.openxmlformats-officedocument.drawingml.chart+xml"/>
  <Override PartName="/xl/charts/style139.xml" ContentType="application/vnd.ms-office.chartstyle+xml"/>
  <Override PartName="/xl/charts/colors139.xml" ContentType="application/vnd.ms-office.chartcolorstyle+xml"/>
  <Override PartName="/xl/charts/chart103.xml" ContentType="application/vnd.openxmlformats-officedocument.drawingml.chart+xml"/>
  <Override PartName="/xl/charts/style140.xml" ContentType="application/vnd.ms-office.chartstyle+xml"/>
  <Override PartName="/xl/charts/colors140.xml" ContentType="application/vnd.ms-office.chartcolorstyle+xml"/>
  <Override PartName="/xl/charts/chart104.xml" ContentType="application/vnd.openxmlformats-officedocument.drawingml.chart+xml"/>
  <Override PartName="/xl/charts/style141.xml" ContentType="application/vnd.ms-office.chartstyle+xml"/>
  <Override PartName="/xl/charts/colors141.xml" ContentType="application/vnd.ms-office.chartcolorstyle+xml"/>
  <Override PartName="/xl/charts/chart105.xml" ContentType="application/vnd.openxmlformats-officedocument.drawingml.chart+xml"/>
  <Override PartName="/xl/charts/style142.xml" ContentType="application/vnd.ms-office.chartstyle+xml"/>
  <Override PartName="/xl/charts/colors142.xml" ContentType="application/vnd.ms-office.chartcolorstyle+xml"/>
  <Override PartName="/xl/charts/chart106.xml" ContentType="application/vnd.openxmlformats-officedocument.drawingml.chart+xml"/>
  <Override PartName="/xl/charts/style143.xml" ContentType="application/vnd.ms-office.chartstyle+xml"/>
  <Override PartName="/xl/charts/colors143.xml" ContentType="application/vnd.ms-office.chartcolorstyle+xml"/>
  <Override PartName="/xl/drawings/drawing7.xml" ContentType="application/vnd.openxmlformats-officedocument.drawing+xml"/>
  <Override PartName="/xl/charts/chart107.xml" ContentType="application/vnd.openxmlformats-officedocument.drawingml.chart+xml"/>
  <Override PartName="/xl/charts/style144.xml" ContentType="application/vnd.ms-office.chartstyle+xml"/>
  <Override PartName="/xl/charts/colors144.xml" ContentType="application/vnd.ms-office.chartcolorstyle+xml"/>
  <Override PartName="/xl/charts/chart108.xml" ContentType="application/vnd.openxmlformats-officedocument.drawingml.chart+xml"/>
  <Override PartName="/xl/charts/style145.xml" ContentType="application/vnd.ms-office.chartstyle+xml"/>
  <Override PartName="/xl/charts/colors145.xml" ContentType="application/vnd.ms-office.chartcolorstyle+xml"/>
  <Override PartName="/xl/charts/chart109.xml" ContentType="application/vnd.openxmlformats-officedocument.drawingml.chart+xml"/>
  <Override PartName="/xl/charts/style146.xml" ContentType="application/vnd.ms-office.chartstyle+xml"/>
  <Override PartName="/xl/charts/colors146.xml" ContentType="application/vnd.ms-office.chartcolorstyle+xml"/>
  <Override PartName="/xl/charts/chart110.xml" ContentType="application/vnd.openxmlformats-officedocument.drawingml.chart+xml"/>
  <Override PartName="/xl/charts/style147.xml" ContentType="application/vnd.ms-office.chartstyle+xml"/>
  <Override PartName="/xl/charts/colors147.xml" ContentType="application/vnd.ms-office.chartcolorstyle+xml"/>
  <Override PartName="/xl/charts/chart111.xml" ContentType="application/vnd.openxmlformats-officedocument.drawingml.chart+xml"/>
  <Override PartName="/xl/charts/style148.xml" ContentType="application/vnd.ms-office.chartstyle+xml"/>
  <Override PartName="/xl/charts/colors148.xml" ContentType="application/vnd.ms-office.chartcolorstyle+xml"/>
  <Override PartName="/xl/charts/chart112.xml" ContentType="application/vnd.openxmlformats-officedocument.drawingml.chart+xml"/>
  <Override PartName="/xl/charts/style149.xml" ContentType="application/vnd.ms-office.chartstyle+xml"/>
  <Override PartName="/xl/charts/colors149.xml" ContentType="application/vnd.ms-office.chartcolorstyle+xml"/>
  <Override PartName="/xl/charts/chart113.xml" ContentType="application/vnd.openxmlformats-officedocument.drawingml.chart+xml"/>
  <Override PartName="/xl/charts/style150.xml" ContentType="application/vnd.ms-office.chartstyle+xml"/>
  <Override PartName="/xl/charts/colors150.xml" ContentType="application/vnd.ms-office.chartcolorstyle+xml"/>
  <Override PartName="/xl/charts/chart114.xml" ContentType="application/vnd.openxmlformats-officedocument.drawingml.chart+xml"/>
  <Override PartName="/xl/charts/style151.xml" ContentType="application/vnd.ms-office.chartstyle+xml"/>
  <Override PartName="/xl/charts/colors151.xml" ContentType="application/vnd.ms-office.chartcolorstyle+xml"/>
  <Override PartName="/xl/charts/chart115.xml" ContentType="application/vnd.openxmlformats-officedocument.drawingml.chart+xml"/>
  <Override PartName="/xl/charts/style152.xml" ContentType="application/vnd.ms-office.chartstyle+xml"/>
  <Override PartName="/xl/charts/colors152.xml" ContentType="application/vnd.ms-office.chartcolorstyle+xml"/>
  <Override PartName="/xl/charts/chart116.xml" ContentType="application/vnd.openxmlformats-officedocument.drawingml.chart+xml"/>
  <Override PartName="/xl/charts/style153.xml" ContentType="application/vnd.ms-office.chartstyle+xml"/>
  <Override PartName="/xl/charts/colors153.xml" ContentType="application/vnd.ms-office.chartcolorstyle+xml"/>
  <Override PartName="/xl/charts/chart117.xml" ContentType="application/vnd.openxmlformats-officedocument.drawingml.chart+xml"/>
  <Override PartName="/xl/charts/style154.xml" ContentType="application/vnd.ms-office.chartstyle+xml"/>
  <Override PartName="/xl/charts/colors154.xml" ContentType="application/vnd.ms-office.chartcolorstyle+xml"/>
  <Override PartName="/xl/charts/chart118.xml" ContentType="application/vnd.openxmlformats-officedocument.drawingml.chart+xml"/>
  <Override PartName="/xl/charts/style155.xml" ContentType="application/vnd.ms-office.chartstyle+xml"/>
  <Override PartName="/xl/charts/colors155.xml" ContentType="application/vnd.ms-office.chartcolorstyle+xml"/>
  <Override PartName="/xl/charts/chart119.xml" ContentType="application/vnd.openxmlformats-officedocument.drawingml.chart+xml"/>
  <Override PartName="/xl/charts/style156.xml" ContentType="application/vnd.ms-office.chartstyle+xml"/>
  <Override PartName="/xl/charts/colors156.xml" ContentType="application/vnd.ms-office.chartcolorstyle+xml"/>
  <Override PartName="/xl/charts/chart120.xml" ContentType="application/vnd.openxmlformats-officedocument.drawingml.chart+xml"/>
  <Override PartName="/xl/charts/style157.xml" ContentType="application/vnd.ms-office.chartstyle+xml"/>
  <Override PartName="/xl/charts/colors157.xml" ContentType="application/vnd.ms-office.chartcolorstyle+xml"/>
  <Override PartName="/xl/charts/chart121.xml" ContentType="application/vnd.openxmlformats-officedocument.drawingml.chart+xml"/>
  <Override PartName="/xl/charts/style158.xml" ContentType="application/vnd.ms-office.chartstyle+xml"/>
  <Override PartName="/xl/charts/colors158.xml" ContentType="application/vnd.ms-office.chartcolorstyle+xml"/>
  <Override PartName="/xl/charts/chart122.xml" ContentType="application/vnd.openxmlformats-officedocument.drawingml.chart+xml"/>
  <Override PartName="/xl/charts/style159.xml" ContentType="application/vnd.ms-office.chartstyle+xml"/>
  <Override PartName="/xl/charts/colors159.xml" ContentType="application/vnd.ms-office.chartcolorstyle+xml"/>
  <Override PartName="/xl/charts/chart123.xml" ContentType="application/vnd.openxmlformats-officedocument.drawingml.chart+xml"/>
  <Override PartName="/xl/charts/style160.xml" ContentType="application/vnd.ms-office.chartstyle+xml"/>
  <Override PartName="/xl/charts/colors160.xml" ContentType="application/vnd.ms-office.chartcolorstyle+xml"/>
  <Override PartName="/xl/charts/chart124.xml" ContentType="application/vnd.openxmlformats-officedocument.drawingml.chart+xml"/>
  <Override PartName="/xl/charts/style161.xml" ContentType="application/vnd.ms-office.chartstyle+xml"/>
  <Override PartName="/xl/charts/colors161.xml" ContentType="application/vnd.ms-office.chartcolorstyle+xml"/>
  <Override PartName="/xl/charts/chart125.xml" ContentType="application/vnd.openxmlformats-officedocument.drawingml.chart+xml"/>
  <Override PartName="/xl/charts/style162.xml" ContentType="application/vnd.ms-office.chartstyle+xml"/>
  <Override PartName="/xl/charts/colors162.xml" ContentType="application/vnd.ms-office.chartcolorstyle+xml"/>
  <Override PartName="/xl/charts/chart126.xml" ContentType="application/vnd.openxmlformats-officedocument.drawingml.chart+xml"/>
  <Override PartName="/xl/charts/style163.xml" ContentType="application/vnd.ms-office.chartstyle+xml"/>
  <Override PartName="/xl/charts/colors163.xml" ContentType="application/vnd.ms-office.chartcolorstyle+xml"/>
  <Override PartName="/xl/charts/chart127.xml" ContentType="application/vnd.openxmlformats-officedocument.drawingml.chart+xml"/>
  <Override PartName="/xl/charts/style164.xml" ContentType="application/vnd.ms-office.chartstyle+xml"/>
  <Override PartName="/xl/charts/colors164.xml" ContentType="application/vnd.ms-office.chartcolorstyle+xml"/>
  <Override PartName="/xl/charts/chart128.xml" ContentType="application/vnd.openxmlformats-officedocument.drawingml.chart+xml"/>
  <Override PartName="/xl/charts/style165.xml" ContentType="application/vnd.ms-office.chartstyle+xml"/>
  <Override PartName="/xl/charts/colors165.xml" ContentType="application/vnd.ms-office.chartcolorstyle+xml"/>
  <Override PartName="/xl/charts/chart129.xml" ContentType="application/vnd.openxmlformats-officedocument.drawingml.chart+xml"/>
  <Override PartName="/xl/charts/style166.xml" ContentType="application/vnd.ms-office.chartstyle+xml"/>
  <Override PartName="/xl/charts/colors166.xml" ContentType="application/vnd.ms-office.chartcolorstyle+xml"/>
  <Override PartName="/xl/charts/chart130.xml" ContentType="application/vnd.openxmlformats-officedocument.drawingml.chart+xml"/>
  <Override PartName="/xl/charts/style167.xml" ContentType="application/vnd.ms-office.chartstyle+xml"/>
  <Override PartName="/xl/charts/colors167.xml" ContentType="application/vnd.ms-office.chartcolorstyle+xml"/>
  <Override PartName="/xl/charts/chart131.xml" ContentType="application/vnd.openxmlformats-officedocument.drawingml.chart+xml"/>
  <Override PartName="/xl/charts/style168.xml" ContentType="application/vnd.ms-office.chartstyle+xml"/>
  <Override PartName="/xl/charts/colors168.xml" ContentType="application/vnd.ms-office.chartcolorstyle+xml"/>
  <Override PartName="/xl/charts/chart132.xml" ContentType="application/vnd.openxmlformats-officedocument.drawingml.chart+xml"/>
  <Override PartName="/xl/charts/style169.xml" ContentType="application/vnd.ms-office.chartstyle+xml"/>
  <Override PartName="/xl/charts/colors169.xml" ContentType="application/vnd.ms-office.chartcolorstyle+xml"/>
  <Override PartName="/xl/charts/chart133.xml" ContentType="application/vnd.openxmlformats-officedocument.drawingml.chart+xml"/>
  <Override PartName="/xl/charts/style170.xml" ContentType="application/vnd.ms-office.chartstyle+xml"/>
  <Override PartName="/xl/charts/colors170.xml" ContentType="application/vnd.ms-office.chartcolorstyle+xml"/>
  <Override PartName="/xl/charts/chart134.xml" ContentType="application/vnd.openxmlformats-officedocument.drawingml.chart+xml"/>
  <Override PartName="/xl/charts/style171.xml" ContentType="application/vnd.ms-office.chartstyle+xml"/>
  <Override PartName="/xl/charts/colors171.xml" ContentType="application/vnd.ms-office.chartcolorstyle+xml"/>
  <Override PartName="/xl/charts/chart135.xml" ContentType="application/vnd.openxmlformats-officedocument.drawingml.chart+xml"/>
  <Override PartName="/xl/charts/style172.xml" ContentType="application/vnd.ms-office.chartstyle+xml"/>
  <Override PartName="/xl/charts/colors172.xml" ContentType="application/vnd.ms-office.chartcolorstyle+xml"/>
  <Override PartName="/xl/charts/chart136.xml" ContentType="application/vnd.openxmlformats-officedocument.drawingml.chart+xml"/>
  <Override PartName="/xl/charts/style173.xml" ContentType="application/vnd.ms-office.chartstyle+xml"/>
  <Override PartName="/xl/charts/colors173.xml" ContentType="application/vnd.ms-office.chartcolorstyle+xml"/>
  <Override PartName="/xl/charts/chart137.xml" ContentType="application/vnd.openxmlformats-officedocument.drawingml.chart+xml"/>
  <Override PartName="/xl/charts/style174.xml" ContentType="application/vnd.ms-office.chartstyle+xml"/>
  <Override PartName="/xl/charts/colors174.xml" ContentType="application/vnd.ms-office.chartcolorstyle+xml"/>
  <Override PartName="/xl/charts/chart138.xml" ContentType="application/vnd.openxmlformats-officedocument.drawingml.chart+xml"/>
  <Override PartName="/xl/charts/style175.xml" ContentType="application/vnd.ms-office.chartstyle+xml"/>
  <Override PartName="/xl/charts/colors175.xml" ContentType="application/vnd.ms-office.chartcolorstyle+xml"/>
  <Override PartName="/xl/charts/chart139.xml" ContentType="application/vnd.openxmlformats-officedocument.drawingml.chart+xml"/>
  <Override PartName="/xl/charts/style176.xml" ContentType="application/vnd.ms-office.chartstyle+xml"/>
  <Override PartName="/xl/charts/colors176.xml" ContentType="application/vnd.ms-office.chartcolorstyle+xml"/>
  <Override PartName="/xl/charts/chart140.xml" ContentType="application/vnd.openxmlformats-officedocument.drawingml.chart+xml"/>
  <Override PartName="/xl/charts/style177.xml" ContentType="application/vnd.ms-office.chartstyle+xml"/>
  <Override PartName="/xl/charts/colors177.xml" ContentType="application/vnd.ms-office.chartcolorstyle+xml"/>
  <Override PartName="/xl/charts/chart141.xml" ContentType="application/vnd.openxmlformats-officedocument.drawingml.chart+xml"/>
  <Override PartName="/xl/charts/style178.xml" ContentType="application/vnd.ms-office.chartstyle+xml"/>
  <Override PartName="/xl/charts/colors178.xml" ContentType="application/vnd.ms-office.chartcolorstyle+xml"/>
  <Override PartName="/xl/charts/chart142.xml" ContentType="application/vnd.openxmlformats-officedocument.drawingml.chart+xml"/>
  <Override PartName="/xl/charts/style179.xml" ContentType="application/vnd.ms-office.chartstyle+xml"/>
  <Override PartName="/xl/charts/colors179.xml" ContentType="application/vnd.ms-office.chartcolorstyle+xml"/>
  <Override PartName="/xl/charts/chart143.xml" ContentType="application/vnd.openxmlformats-officedocument.drawingml.chart+xml"/>
  <Override PartName="/xl/charts/style180.xml" ContentType="application/vnd.ms-office.chartstyle+xml"/>
  <Override PartName="/xl/charts/colors180.xml" ContentType="application/vnd.ms-office.chartcolorstyle+xml"/>
  <Override PartName="/xl/charts/chart144.xml" ContentType="application/vnd.openxmlformats-officedocument.drawingml.chart+xml"/>
  <Override PartName="/xl/charts/style181.xml" ContentType="application/vnd.ms-office.chartstyle+xml"/>
  <Override PartName="/xl/charts/colors181.xml" ContentType="application/vnd.ms-office.chartcolorstyle+xml"/>
  <Override PartName="/xl/charts/chart145.xml" ContentType="application/vnd.openxmlformats-officedocument.drawingml.chart+xml"/>
  <Override PartName="/xl/charts/style182.xml" ContentType="application/vnd.ms-office.chartstyle+xml"/>
  <Override PartName="/xl/charts/colors182.xml" ContentType="application/vnd.ms-office.chartcolorstyle+xml"/>
  <Override PartName="/xl/charts/chart146.xml" ContentType="application/vnd.openxmlformats-officedocument.drawingml.chart+xml"/>
  <Override PartName="/xl/charts/style183.xml" ContentType="application/vnd.ms-office.chartstyle+xml"/>
  <Override PartName="/xl/charts/colors183.xml" ContentType="application/vnd.ms-office.chartcolorstyle+xml"/>
  <Override PartName="/xl/charts/chart147.xml" ContentType="application/vnd.openxmlformats-officedocument.drawingml.chart+xml"/>
  <Override PartName="/xl/charts/style184.xml" ContentType="application/vnd.ms-office.chartstyle+xml"/>
  <Override PartName="/xl/charts/colors184.xml" ContentType="application/vnd.ms-office.chartcolorstyle+xml"/>
  <Override PartName="/xl/drawings/drawing8.xml" ContentType="application/vnd.openxmlformats-officedocument.drawing+xml"/>
  <Override PartName="/xl/tables/table7.xml" ContentType="application/vnd.openxmlformats-officedocument.spreadsheetml.table+xml"/>
  <Override PartName="/xl/charts/chart148.xml" ContentType="application/vnd.openxmlformats-officedocument.drawingml.chart+xml"/>
  <Override PartName="/xl/charts/style185.xml" ContentType="application/vnd.ms-office.chartstyle+xml"/>
  <Override PartName="/xl/charts/colors185.xml" ContentType="application/vnd.ms-office.chartcolorstyle+xml"/>
  <Override PartName="/xl/charts/chart149.xml" ContentType="application/vnd.openxmlformats-officedocument.drawingml.chart+xml"/>
  <Override PartName="/xl/charts/style186.xml" ContentType="application/vnd.ms-office.chartstyle+xml"/>
  <Override PartName="/xl/charts/colors186.xml" ContentType="application/vnd.ms-office.chartcolorstyle+xml"/>
  <Override PartName="/xl/charts/chart150.xml" ContentType="application/vnd.openxmlformats-officedocument.drawingml.chart+xml"/>
  <Override PartName="/xl/charts/style187.xml" ContentType="application/vnd.ms-office.chartstyle+xml"/>
  <Override PartName="/xl/charts/colors187.xml" ContentType="application/vnd.ms-office.chartcolorstyle+xml"/>
  <Override PartName="/xl/charts/chart151.xml" ContentType="application/vnd.openxmlformats-officedocument.drawingml.chart+xml"/>
  <Override PartName="/xl/charts/style188.xml" ContentType="application/vnd.ms-office.chartstyle+xml"/>
  <Override PartName="/xl/charts/colors188.xml" ContentType="application/vnd.ms-office.chartcolorstyle+xml"/>
  <Override PartName="/xl/charts/chart152.xml" ContentType="application/vnd.openxmlformats-officedocument.drawingml.chart+xml"/>
  <Override PartName="/xl/charts/style189.xml" ContentType="application/vnd.ms-office.chartstyle+xml"/>
  <Override PartName="/xl/charts/colors189.xml" ContentType="application/vnd.ms-office.chartcolorstyle+xml"/>
  <Override PartName="/xl/charts/chart153.xml" ContentType="application/vnd.openxmlformats-officedocument.drawingml.chart+xml"/>
  <Override PartName="/xl/charts/style190.xml" ContentType="application/vnd.ms-office.chartstyle+xml"/>
  <Override PartName="/xl/charts/colors190.xml" ContentType="application/vnd.ms-office.chartcolorstyle+xml"/>
  <Override PartName="/xl/charts/chart154.xml" ContentType="application/vnd.openxmlformats-officedocument.drawingml.chart+xml"/>
  <Override PartName="/xl/charts/style191.xml" ContentType="application/vnd.ms-office.chartstyle+xml"/>
  <Override PartName="/xl/charts/colors191.xml" ContentType="application/vnd.ms-office.chartcolorstyle+xml"/>
  <Override PartName="/xl/charts/chart155.xml" ContentType="application/vnd.openxmlformats-officedocument.drawingml.chart+xml"/>
  <Override PartName="/xl/charts/style192.xml" ContentType="application/vnd.ms-office.chartstyle+xml"/>
  <Override PartName="/xl/charts/colors192.xml" ContentType="application/vnd.ms-office.chartcolorstyle+xml"/>
  <Override PartName="/xl/tables/table8.xml" ContentType="application/vnd.openxmlformats-officedocument.spreadsheetml.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mc:AlternateContent xmlns:mc="http://schemas.openxmlformats.org/markup-compatibility/2006">
    <mc:Choice Requires="x15">
      <x15ac:absPath xmlns:x15ac="http://schemas.microsoft.com/office/spreadsheetml/2010/11/ac" url="https://ljmu-my.sharepoint.com/personal/pbsndawn_ljmu_ac_uk/Documents/Research/90. Creative Research Exhibit/PedaLEGOgy files to share/Data (do not share)/"/>
    </mc:Choice>
  </mc:AlternateContent>
  <xr:revisionPtr revIDLastSave="0" documentId="8_{8EABFA37-D217-4F0F-B9C2-6848FFEEFE06}" xr6:coauthVersionLast="47" xr6:coauthVersionMax="47" xr10:uidLastSave="{00000000-0000-0000-0000-000000000000}"/>
  <bookViews>
    <workbookView xWindow="-110" yWindow="-110" windowWidth="19420" windowHeight="10300" xr2:uid="{EAC658C9-43FD-4457-A4E6-443FCA4FD450}"/>
  </bookViews>
  <sheets>
    <sheet name="Raw Data" sheetId="2" r:id="rId1"/>
    <sheet name="Data" sheetId="3" r:id="rId2"/>
    <sheet name="Recoded Data" sheetId="4" r:id="rId3"/>
    <sheet name="AQs paired" sheetId="6" r:id="rId4"/>
    <sheet name="AQ1" sheetId="5" r:id="rId5"/>
    <sheet name="Paired data" sheetId="8" r:id="rId6"/>
    <sheet name="Medians" sheetId="7" r:id="rId7"/>
    <sheet name="Frequencies" sheetId="9" r:id="rId8"/>
    <sheet name="Scatter plots" sheetId="10" r:id="rId9"/>
    <sheet name="LminusD" sheetId="11" r:id="rId10"/>
    <sheet name="Word data Q11" sheetId="12" r:id="rId11"/>
    <sheet name="Word data Q12" sheetId="13" r:id="rId12"/>
    <sheet name="P values" sheetId="14" r:id="rId13"/>
  </sheets>
  <definedNames>
    <definedName name="_xlchart.v1.0" hidden="1">'AQs paired'!$X$5:$X$80</definedName>
    <definedName name="_xlchart.v1.1" hidden="1">'AQs paired'!$Y$5:$Y$80</definedName>
    <definedName name="_xlchart.v1.10" hidden="1">'AQs paired'!$AN$5:$AN$80</definedName>
    <definedName name="_xlchart.v1.100" hidden="1">'Paired data'!$AH$4</definedName>
    <definedName name="_xlchart.v1.101" hidden="1">'Paired data'!$AH$5:$AH$80</definedName>
    <definedName name="_xlchart.v1.102" hidden="1">'Paired data'!$AI$4</definedName>
    <definedName name="_xlchart.v1.103" hidden="1">'Paired data'!$AI$5:$AI$80</definedName>
    <definedName name="_xlchart.v1.104" hidden="1">'Paired data'!$AJ$4</definedName>
    <definedName name="_xlchart.v1.105" hidden="1">'Paired data'!$AJ$5:$AJ$80</definedName>
    <definedName name="_xlchart.v1.106" hidden="1">'Paired data'!$AK$4</definedName>
    <definedName name="_xlchart.v1.107" hidden="1">'Paired data'!$AK$5:$AK$80</definedName>
    <definedName name="_xlchart.v1.108" hidden="1">'Paired data'!$AL$4</definedName>
    <definedName name="_xlchart.v1.109" hidden="1">'Paired data'!$AL$5:$AL$80</definedName>
    <definedName name="_xlchart.v1.11" hidden="1">'AQs paired'!$AO$5:$AO$80</definedName>
    <definedName name="_xlchart.v1.110" hidden="1">'Paired data'!$AM$4</definedName>
    <definedName name="_xlchart.v1.111" hidden="1">'Paired data'!$AM$5:$AM$80</definedName>
    <definedName name="_xlchart.v1.112" hidden="1">'Paired data'!$AM$5:$AM$80</definedName>
    <definedName name="_xlchart.v1.113" hidden="1">'Paired data'!$AN$4</definedName>
    <definedName name="_xlchart.v1.114" hidden="1">'Paired data'!$AN$5:$AN$80</definedName>
    <definedName name="_xlchart.v1.115" hidden="1">'Paired data'!$AO$4</definedName>
    <definedName name="_xlchart.v1.116" hidden="1">'Paired data'!$AP$4</definedName>
    <definedName name="_xlchart.v1.117" hidden="1">'Paired data'!$AP$5:$AP$80</definedName>
    <definedName name="_xlchart.v1.118" hidden="1">'Paired data'!$AQ$4</definedName>
    <definedName name="_xlchart.v1.119" hidden="1">'Paired data'!$AQ$5:$AQ$80</definedName>
    <definedName name="_xlchart.v1.12" hidden="1">'AQs paired'!$AR$5:$AR$80</definedName>
    <definedName name="_xlchart.v1.13" hidden="1">'AQs paired'!$AS$5:$AS$80</definedName>
    <definedName name="_xlchart.v1.14" hidden="1">'AQs paired'!$AV$52:$AV$80</definedName>
    <definedName name="_xlchart.v1.15" hidden="1">'AQs paired'!$AV$5:$AV$51</definedName>
    <definedName name="_xlchart.v1.16" hidden="1">'AQs paired'!$AW$52:$AW$80</definedName>
    <definedName name="_xlchart.v1.17" hidden="1">'AQs paired'!$AW$5:$AW$51</definedName>
    <definedName name="_xlchart.v1.18" hidden="1">'AQs paired'!$AZ$38:$AZ$80</definedName>
    <definedName name="_xlchart.v1.19" hidden="1">'AQs paired'!$AZ$5:$AZ$37</definedName>
    <definedName name="_xlchart.v1.2" hidden="1">'AQs paired'!$AB$5:$AB$80</definedName>
    <definedName name="_xlchart.v1.20" hidden="1">'AQs paired'!$BA$38:$BA$80</definedName>
    <definedName name="_xlchart.v1.21" hidden="1">'AQs paired'!$BA$5:$BA$37</definedName>
    <definedName name="_xlchart.v1.22" hidden="1">'AQs paired'!$BD$5:$BD$80</definedName>
    <definedName name="_xlchart.v1.23" hidden="1">'AQs paired'!$BE$5:$BE$80</definedName>
    <definedName name="_xlchart.v1.24" hidden="1">'AQs paired'!$BH$5:$BH$80</definedName>
    <definedName name="_xlchart.v1.25" hidden="1">'AQs paired'!$BI$5:$BI$80</definedName>
    <definedName name="_xlchart.v1.26" hidden="1">'AQs paired'!$K$5:$K$80</definedName>
    <definedName name="_xlchart.v1.27" hidden="1">'AQs paired'!$L$5:$L$80</definedName>
    <definedName name="_xlchart.v1.28" hidden="1">'AQs paired'!$N$5:$N$80</definedName>
    <definedName name="_xlchart.v1.29" hidden="1">'AQs paired'!$X$5:$X$65</definedName>
    <definedName name="_xlchart.v1.3" hidden="1">'AQs paired'!$AC$5:$AC$80</definedName>
    <definedName name="_xlchart.v1.30" hidden="1">'AQs paired'!$Y$5:$Y$65</definedName>
    <definedName name="_xlchart.v1.31" hidden="1">'AQs paired'!$X$68:$X$80</definedName>
    <definedName name="_xlchart.v1.32" hidden="1">'AQs paired'!$Y$68:$Y$80</definedName>
    <definedName name="_xlchart.v1.33" hidden="1">'AQs paired'!$AB$5:$AB$65</definedName>
    <definedName name="_xlchart.v1.34" hidden="1">'AQs paired'!$AC$5:$AC$65</definedName>
    <definedName name="_xlchart.v1.35" hidden="1">'AQs paired'!$AB$68:$AB$80</definedName>
    <definedName name="_xlchart.v1.36" hidden="1">'AQs paired'!$AC$68:$AC$80</definedName>
    <definedName name="_xlchart.v1.37" hidden="1">'AQs paired'!$AF$5:$AF$65</definedName>
    <definedName name="_xlchart.v1.38" hidden="1">'AQs paired'!$AG$5:$AG$65</definedName>
    <definedName name="_xlchart.v1.39" hidden="1">'AQs paired'!$AF$68:$AF$80</definedName>
    <definedName name="_xlchart.v1.4" hidden="1">'AQs paired'!$AF$5:$AF$80</definedName>
    <definedName name="_xlchart.v1.40" hidden="1">'AQs paired'!$AG$68:$AG$80</definedName>
    <definedName name="_xlchart.v1.41" hidden="1">'AQ1'!$AA$5:$AA$27</definedName>
    <definedName name="_xlchart.v1.42" hidden="1">'AQ1'!$AB$5:$AB$27</definedName>
    <definedName name="_xlchart.v1.43" hidden="1">'AQ1'!$AC$5:$AC$27</definedName>
    <definedName name="_xlchart.v1.44" hidden="1">'AQ1'!$AD$5:$AD$27</definedName>
    <definedName name="_xlchart.v1.45" hidden="1">'AQ1'!$AE$5:$AE$27</definedName>
    <definedName name="_xlchart.v1.46" hidden="1">'AQ1'!$AF$5:$AF$27</definedName>
    <definedName name="_xlchart.v1.47" hidden="1">'AQ1'!$Y$5:$Y$27</definedName>
    <definedName name="_xlchart.v1.48" hidden="1">'AQ1'!$Z$5:$Z$27</definedName>
    <definedName name="_xlchart.v1.49" hidden="1">'AQ1'!$AI$5:$AI$45</definedName>
    <definedName name="_xlchart.v1.5" hidden="1">'AQs paired'!$AG$5:$AG$80</definedName>
    <definedName name="_xlchart.v1.50" hidden="1">'AQ1'!$AJ$5:$AJ$45</definedName>
    <definedName name="_xlchart.v1.51" hidden="1">'AQ1'!$AK$5:$AK$45</definedName>
    <definedName name="_xlchart.v1.52" hidden="1">'AQ1'!$AL$5:$AL$45</definedName>
    <definedName name="_xlchart.v1.53" hidden="1">'AQ1'!$AP$5:$AP$80</definedName>
    <definedName name="_xlchart.v1.54" hidden="1">'AQ1'!$AQ$5:$AQ$80</definedName>
    <definedName name="_xlchart.v1.55" hidden="1">'AQ1'!$AP$5:$AP$80</definedName>
    <definedName name="_xlchart.v1.56" hidden="1">'AQ1'!$AQ$5:$AQ$80</definedName>
    <definedName name="_xlchart.v1.57" hidden="1">'Paired data'!$X$4</definedName>
    <definedName name="_xlchart.v1.58" hidden="1">'Paired data'!$X$5:$X$80</definedName>
    <definedName name="_xlchart.v1.59" hidden="1">'Paired data'!$Y$4</definedName>
    <definedName name="_xlchart.v1.6" hidden="1">'AQs paired'!$AJ$52:$AJ$80</definedName>
    <definedName name="_xlchart.v1.60" hidden="1">'Paired data'!$Y$5:$Y$80</definedName>
    <definedName name="_xlchart.v1.61" hidden="1">'Paired data'!$AA$4</definedName>
    <definedName name="_xlchart.v1.62" hidden="1">'Paired data'!$AA$5:$AA$80</definedName>
    <definedName name="_xlchart.v1.63" hidden="1">'Paired data'!$Z$4</definedName>
    <definedName name="_xlchart.v1.64" hidden="1">'Paired data'!$Z$5:$Z$80</definedName>
    <definedName name="_xlchart.v1.65" hidden="1">'Paired data'!$AB$4</definedName>
    <definedName name="_xlchart.v1.66" hidden="1">'Paired data'!$AB$5:$AB$80</definedName>
    <definedName name="_xlchart.v1.67" hidden="1">'Paired data'!$AC$4</definedName>
    <definedName name="_xlchart.v1.68" hidden="1">'Paired data'!$AC$5:$AC$80</definedName>
    <definedName name="_xlchart.v1.69" hidden="1">'Paired data'!$AD$4</definedName>
    <definedName name="_xlchart.v1.7" hidden="1">'AQs paired'!$AJ$5:$AJ$51</definedName>
    <definedName name="_xlchart.v1.70" hidden="1">'Paired data'!$AD$5:$AD$80</definedName>
    <definedName name="_xlchart.v1.71" hidden="1">'Paired data'!$AE$4</definedName>
    <definedName name="_xlchart.v1.72" hidden="1">'Paired data'!$AE$5:$AE$80</definedName>
    <definedName name="_xlchart.v1.73" hidden="1">'Paired data'!$AF$4</definedName>
    <definedName name="_xlchart.v1.74" hidden="1">'Paired data'!$AF$5:$AF$80</definedName>
    <definedName name="_xlchart.v1.75" hidden="1">'Paired data'!$AG$4</definedName>
    <definedName name="_xlchart.v1.76" hidden="1">'Paired data'!$AG$5:$AG$80</definedName>
    <definedName name="_xlchart.v1.77" hidden="1">'Paired data'!$M$5:$M$80</definedName>
    <definedName name="_xlchart.v1.78" hidden="1">'Paired data'!$N$5:$N$80</definedName>
    <definedName name="_xlchart.v1.79" hidden="1">'Paired data'!$P$5:$P$80</definedName>
    <definedName name="_xlchart.v1.8" hidden="1">'AQs paired'!$AK$52:$AK$80</definedName>
    <definedName name="_xlchart.v1.80" hidden="1">'Paired data'!$AV$5:$AV$80</definedName>
    <definedName name="_xlchart.v1.81" hidden="1">'Paired data'!$AV$82</definedName>
    <definedName name="_xlchart.v1.82" hidden="1">'Paired data'!$AW$5:$AW$80</definedName>
    <definedName name="_xlchart.v1.83" hidden="1">'Paired data'!$AW$82</definedName>
    <definedName name="_xlchart.v1.84" hidden="1">'Paired data'!$AX$5:$AX$80</definedName>
    <definedName name="_xlchart.v1.85" hidden="1">'Paired data'!$AX$82</definedName>
    <definedName name="_xlchart.v1.86" hidden="1">'Paired data'!$AY$5:$AY$80</definedName>
    <definedName name="_xlchart.v1.87" hidden="1">'Paired data'!$AY$82</definedName>
    <definedName name="_xlchart.v1.88" hidden="1">'Paired data'!$AZ$5:$AZ$80</definedName>
    <definedName name="_xlchart.v1.89" hidden="1">'Paired data'!$AZ$82</definedName>
    <definedName name="_xlchart.v1.9" hidden="1">'AQs paired'!$AK$5:$AK$51</definedName>
    <definedName name="_xlchart.v1.90" hidden="1">'Paired data'!$BA$5:$BA$80</definedName>
    <definedName name="_xlchart.v1.91" hidden="1">'Paired data'!$BA$82</definedName>
    <definedName name="_xlchart.v1.92" hidden="1">'Paired data'!$BB$5:$BB$80</definedName>
    <definedName name="_xlchart.v1.93" hidden="1">'Paired data'!$BB$82</definedName>
    <definedName name="_xlchart.v1.94" hidden="1">'Paired data'!$BC$5:$BC$80</definedName>
    <definedName name="_xlchart.v1.95" hidden="1">'Paired data'!$BC$82</definedName>
    <definedName name="_xlchart.v1.96" hidden="1">'Paired data'!$BD$5:$BD$80</definedName>
    <definedName name="_xlchart.v1.97" hidden="1">'Paired data'!$BD$82</definedName>
    <definedName name="_xlchart.v1.98" hidden="1">'Paired data'!$BE$5:$BE$80</definedName>
    <definedName name="_xlchart.v1.99" hidden="1">'Paired data'!$BE$82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40" i="13" l="1"/>
  <c r="AZ38" i="13"/>
  <c r="AZ37" i="13"/>
  <c r="BB37" i="12"/>
  <c r="BB6" i="12"/>
  <c r="BB7" i="12"/>
  <c r="BB8" i="12"/>
  <c r="BB9" i="12"/>
  <c r="BB10" i="12"/>
  <c r="BB5" i="12"/>
  <c r="AR6" i="12"/>
  <c r="AR7" i="12"/>
  <c r="AR8" i="12"/>
  <c r="AR9" i="12"/>
  <c r="AR10" i="12"/>
  <c r="AR5" i="12"/>
  <c r="AZ59" i="12"/>
  <c r="AZ58" i="12"/>
  <c r="AZ57" i="12"/>
  <c r="AP45" i="12"/>
  <c r="AP44" i="12"/>
  <c r="AP43" i="12"/>
  <c r="CQ34" i="12"/>
  <c r="CQ40" i="12" s="1"/>
  <c r="CU42" i="12"/>
  <c r="DH30" i="12"/>
  <c r="DH36" i="12" s="1"/>
  <c r="DD30" i="12"/>
  <c r="DD36" i="12" s="1"/>
  <c r="DH31" i="12"/>
  <c r="DD31" i="12"/>
  <c r="DD35" i="12" s="1"/>
  <c r="CQ35" i="12"/>
  <c r="CU45" i="12"/>
  <c r="CU48" i="12" s="1"/>
  <c r="CU44" i="12"/>
  <c r="CU43" i="12"/>
  <c r="BJ61" i="12"/>
  <c r="BF51" i="12"/>
  <c r="BJ35" i="12"/>
  <c r="BF32" i="12"/>
  <c r="K113" i="8"/>
  <c r="I88" i="8"/>
  <c r="I87" i="8"/>
  <c r="BQ54" i="9"/>
  <c r="BQ53" i="9"/>
  <c r="BQ51" i="9"/>
  <c r="BQ50" i="9"/>
  <c r="BQ48" i="9"/>
  <c r="BQ47" i="9"/>
  <c r="BQ45" i="9"/>
  <c r="BQ44" i="9"/>
  <c r="BQ42" i="9"/>
  <c r="BQ41" i="9"/>
  <c r="BQ39" i="9"/>
  <c r="BQ38" i="9"/>
  <c r="BQ36" i="9"/>
  <c r="BQ35" i="9"/>
  <c r="BQ33" i="9"/>
  <c r="BQ32" i="9"/>
  <c r="BQ30" i="9"/>
  <c r="BQ29" i="9"/>
  <c r="BQ27" i="9"/>
  <c r="BQ26" i="9"/>
  <c r="BJ35" i="9"/>
  <c r="BJ34" i="9"/>
  <c r="BJ33" i="9"/>
  <c r="BJ32" i="9"/>
  <c r="BJ31" i="9"/>
  <c r="BJ30" i="9"/>
  <c r="BJ29" i="9"/>
  <c r="BJ28" i="9"/>
  <c r="BJ27" i="9"/>
  <c r="BJ26" i="9"/>
  <c r="BD27" i="9"/>
  <c r="BD28" i="9"/>
  <c r="BD29" i="9"/>
  <c r="BD30" i="9"/>
  <c r="BD31" i="9"/>
  <c r="BD32" i="9"/>
  <c r="BD33" i="9"/>
  <c r="BD34" i="9"/>
  <c r="BD35" i="9"/>
  <c r="BD26" i="9"/>
  <c r="AV26" i="9"/>
  <c r="AV27" i="9"/>
  <c r="AV28" i="9"/>
  <c r="AV29" i="9"/>
  <c r="AV30" i="9"/>
  <c r="AV31" i="9"/>
  <c r="AV32" i="9"/>
  <c r="AV33" i="9"/>
  <c r="AV34" i="9"/>
  <c r="AV35" i="9"/>
  <c r="AU27" i="9"/>
  <c r="AU28" i="9"/>
  <c r="AU29" i="9"/>
  <c r="AU30" i="9"/>
  <c r="AU31" i="9"/>
  <c r="AU32" i="9"/>
  <c r="AU33" i="9"/>
  <c r="AU34" i="9"/>
  <c r="AU35" i="9"/>
  <c r="AU26" i="9"/>
  <c r="X81" i="12"/>
  <c r="X83" i="12" s="1"/>
  <c r="Y81" i="12"/>
  <c r="Y83" i="12" s="1"/>
  <c r="Y81" i="13"/>
  <c r="X81" i="13"/>
  <c r="CI6" i="12"/>
  <c r="CI7" i="12"/>
  <c r="CI5" i="12"/>
  <c r="BW125" i="11"/>
  <c r="BW124" i="11"/>
  <c r="BW123" i="11"/>
  <c r="BW122" i="11"/>
  <c r="BW121" i="11"/>
  <c r="BW120" i="11"/>
  <c r="BW119" i="11"/>
  <c r="BW118" i="11"/>
  <c r="BW117" i="11"/>
  <c r="BW116" i="11"/>
  <c r="BW115" i="11"/>
  <c r="BO125" i="11"/>
  <c r="BO124" i="11"/>
  <c r="BO123" i="11"/>
  <c r="BO122" i="11"/>
  <c r="BO121" i="11"/>
  <c r="BO120" i="11"/>
  <c r="BO119" i="11"/>
  <c r="BO118" i="11"/>
  <c r="BO117" i="11"/>
  <c r="BO116" i="11"/>
  <c r="BO115" i="11"/>
  <c r="BG125" i="11"/>
  <c r="BG124" i="11"/>
  <c r="BG123" i="11"/>
  <c r="BG122" i="11"/>
  <c r="BG121" i="11"/>
  <c r="BG120" i="11"/>
  <c r="BG119" i="11"/>
  <c r="BG118" i="11"/>
  <c r="BG117" i="11"/>
  <c r="BG116" i="11"/>
  <c r="BG115" i="11"/>
  <c r="AY125" i="11"/>
  <c r="AY124" i="11"/>
  <c r="AY123" i="11"/>
  <c r="AY122" i="11"/>
  <c r="AY121" i="11"/>
  <c r="AY120" i="11"/>
  <c r="AY119" i="11"/>
  <c r="AY118" i="11"/>
  <c r="AY117" i="11"/>
  <c r="AY116" i="11"/>
  <c r="AY115" i="11"/>
  <c r="AQ125" i="11"/>
  <c r="AQ124" i="11"/>
  <c r="AQ123" i="11"/>
  <c r="AQ122" i="11"/>
  <c r="AQ121" i="11"/>
  <c r="AQ120" i="11"/>
  <c r="AQ119" i="11"/>
  <c r="AQ118" i="11"/>
  <c r="AQ117" i="11"/>
  <c r="AQ116" i="11"/>
  <c r="AQ115" i="11"/>
  <c r="AI125" i="11"/>
  <c r="AI124" i="11"/>
  <c r="AI123" i="11"/>
  <c r="AI122" i="11"/>
  <c r="AI121" i="11"/>
  <c r="AI120" i="11"/>
  <c r="AI119" i="11"/>
  <c r="AI118" i="11"/>
  <c r="AI117" i="11"/>
  <c r="AI116" i="11"/>
  <c r="AI115" i="11"/>
  <c r="AA125" i="11"/>
  <c r="AA124" i="11"/>
  <c r="AA123" i="11"/>
  <c r="AA122" i="11"/>
  <c r="AA121" i="11"/>
  <c r="AA120" i="11"/>
  <c r="AA119" i="11"/>
  <c r="AA118" i="11"/>
  <c r="AA117" i="11"/>
  <c r="AA116" i="11"/>
  <c r="AA115" i="11"/>
  <c r="S125" i="11"/>
  <c r="S124" i="11"/>
  <c r="S123" i="11"/>
  <c r="S122" i="11"/>
  <c r="S121" i="11"/>
  <c r="S120" i="11"/>
  <c r="S119" i="11"/>
  <c r="S118" i="11"/>
  <c r="S117" i="11"/>
  <c r="S116" i="11"/>
  <c r="S115" i="11"/>
  <c r="K115" i="11"/>
  <c r="K125" i="11"/>
  <c r="K124" i="11"/>
  <c r="K123" i="11"/>
  <c r="K122" i="11"/>
  <c r="K121" i="11"/>
  <c r="K120" i="11"/>
  <c r="K119" i="11"/>
  <c r="K118" i="11"/>
  <c r="K117" i="11"/>
  <c r="K116" i="11"/>
  <c r="C125" i="11"/>
  <c r="C124" i="11"/>
  <c r="C123" i="11"/>
  <c r="C122" i="11"/>
  <c r="C121" i="11"/>
  <c r="C120" i="11"/>
  <c r="C119" i="11"/>
  <c r="C118" i="11"/>
  <c r="C117" i="11"/>
  <c r="C116" i="11"/>
  <c r="C115" i="11"/>
  <c r="H91" i="6"/>
  <c r="H90" i="6"/>
  <c r="H89" i="6"/>
  <c r="H88" i="6"/>
  <c r="H87" i="6"/>
  <c r="C12" i="9"/>
  <c r="C24" i="9" s="1"/>
  <c r="D12" i="9"/>
  <c r="D24" i="9" s="1"/>
  <c r="F12" i="9"/>
  <c r="F21" i="9" s="1"/>
  <c r="G12" i="9"/>
  <c r="G22" i="9" s="1"/>
  <c r="I12" i="9"/>
  <c r="I22" i="9" s="1"/>
  <c r="J12" i="9"/>
  <c r="J23" i="9" s="1"/>
  <c r="L12" i="9"/>
  <c r="L24" i="9" s="1"/>
  <c r="M12" i="9"/>
  <c r="M24" i="9" s="1"/>
  <c r="O12" i="9"/>
  <c r="O24" i="9" s="1"/>
  <c r="P12" i="9"/>
  <c r="P24" i="9" s="1"/>
  <c r="R12" i="9"/>
  <c r="R21" i="9" s="1"/>
  <c r="S12" i="9"/>
  <c r="S22" i="9" s="1"/>
  <c r="U12" i="9"/>
  <c r="U22" i="9" s="1"/>
  <c r="V12" i="9"/>
  <c r="V23" i="9" s="1"/>
  <c r="X12" i="9"/>
  <c r="X24" i="9" s="1"/>
  <c r="Y12" i="9"/>
  <c r="Y24" i="9" s="1"/>
  <c r="AA12" i="9"/>
  <c r="AA24" i="9" s="1"/>
  <c r="AB12" i="9"/>
  <c r="AB24" i="9" s="1"/>
  <c r="AD12" i="9"/>
  <c r="AD21" i="9" s="1"/>
  <c r="AE12" i="9"/>
  <c r="AE22" i="9" s="1"/>
  <c r="AG12" i="9"/>
  <c r="AG22" i="9" s="1"/>
  <c r="AH12" i="9"/>
  <c r="AH23" i="9" s="1"/>
  <c r="B12" i="9"/>
  <c r="B21" i="9" s="1"/>
  <c r="AQ95" i="8"/>
  <c r="AQ89" i="8"/>
  <c r="Y89" i="8"/>
  <c r="Z89" i="8"/>
  <c r="AA89" i="8"/>
  <c r="AB89" i="8"/>
  <c r="AC89" i="8"/>
  <c r="AD89" i="8"/>
  <c r="AE89" i="8"/>
  <c r="AF89" i="8"/>
  <c r="AG89" i="8"/>
  <c r="AH89" i="8"/>
  <c r="AI89" i="8"/>
  <c r="AJ89" i="8"/>
  <c r="AK89" i="8"/>
  <c r="AL89" i="8"/>
  <c r="AM89" i="8"/>
  <c r="AN89" i="8"/>
  <c r="AO89" i="8"/>
  <c r="AP89" i="8"/>
  <c r="Y90" i="8"/>
  <c r="Z90" i="8"/>
  <c r="AA90" i="8"/>
  <c r="AB90" i="8"/>
  <c r="AC90" i="8"/>
  <c r="AD90" i="8"/>
  <c r="AE90" i="8"/>
  <c r="AF90" i="8"/>
  <c r="AG90" i="8"/>
  <c r="AH90" i="8"/>
  <c r="AI90" i="8"/>
  <c r="AJ90" i="8"/>
  <c r="AK90" i="8"/>
  <c r="AL90" i="8"/>
  <c r="AM90" i="8"/>
  <c r="AN90" i="8"/>
  <c r="AO90" i="8"/>
  <c r="AP90" i="8"/>
  <c r="AQ90" i="8"/>
  <c r="Y91" i="8"/>
  <c r="Z91" i="8"/>
  <c r="AA91" i="8"/>
  <c r="AB91" i="8"/>
  <c r="AC91" i="8"/>
  <c r="AD91" i="8"/>
  <c r="AE91" i="8"/>
  <c r="AF91" i="8"/>
  <c r="AG91" i="8"/>
  <c r="AH91" i="8"/>
  <c r="AI91" i="8"/>
  <c r="AJ91" i="8"/>
  <c r="AK91" i="8"/>
  <c r="AL91" i="8"/>
  <c r="AM91" i="8"/>
  <c r="AN91" i="8"/>
  <c r="AO91" i="8"/>
  <c r="AP91" i="8"/>
  <c r="AQ91" i="8"/>
  <c r="Y92" i="8"/>
  <c r="Z92" i="8"/>
  <c r="AA92" i="8"/>
  <c r="AB92" i="8"/>
  <c r="AC92" i="8"/>
  <c r="AD92" i="8"/>
  <c r="AE92" i="8"/>
  <c r="AF92" i="8"/>
  <c r="AG92" i="8"/>
  <c r="AH92" i="8"/>
  <c r="AI92" i="8"/>
  <c r="AJ92" i="8"/>
  <c r="AK92" i="8"/>
  <c r="AL92" i="8"/>
  <c r="AM92" i="8"/>
  <c r="AN92" i="8"/>
  <c r="AO92" i="8"/>
  <c r="AP92" i="8"/>
  <c r="AQ92" i="8"/>
  <c r="Y93" i="8"/>
  <c r="Z93" i="8"/>
  <c r="AA93" i="8"/>
  <c r="AB93" i="8"/>
  <c r="AC93" i="8"/>
  <c r="AD93" i="8"/>
  <c r="AE93" i="8"/>
  <c r="AF93" i="8"/>
  <c r="AG93" i="8"/>
  <c r="AH93" i="8"/>
  <c r="AI93" i="8"/>
  <c r="AJ93" i="8"/>
  <c r="AK93" i="8"/>
  <c r="AL93" i="8"/>
  <c r="AM93" i="8"/>
  <c r="AN93" i="8"/>
  <c r="AO93" i="8"/>
  <c r="AP93" i="8"/>
  <c r="AQ93" i="8"/>
  <c r="Y94" i="8"/>
  <c r="Z94" i="8"/>
  <c r="AA94" i="8"/>
  <c r="AB94" i="8"/>
  <c r="AC94" i="8"/>
  <c r="AD94" i="8"/>
  <c r="AE94" i="8"/>
  <c r="AF94" i="8"/>
  <c r="AG94" i="8"/>
  <c r="AH94" i="8"/>
  <c r="AI94" i="8"/>
  <c r="AJ94" i="8"/>
  <c r="AK94" i="8"/>
  <c r="AL94" i="8"/>
  <c r="AM94" i="8"/>
  <c r="AN94" i="8"/>
  <c r="AO94" i="8"/>
  <c r="AP94" i="8"/>
  <c r="AQ94" i="8"/>
  <c r="Y95" i="8"/>
  <c r="Z95" i="8"/>
  <c r="AA95" i="8"/>
  <c r="AB95" i="8"/>
  <c r="AC95" i="8"/>
  <c r="AD95" i="8"/>
  <c r="AE95" i="8"/>
  <c r="AF95" i="8"/>
  <c r="AG95" i="8"/>
  <c r="AH95" i="8"/>
  <c r="AI95" i="8"/>
  <c r="AJ95" i="8"/>
  <c r="AK95" i="8"/>
  <c r="AL95" i="8"/>
  <c r="AM95" i="8"/>
  <c r="AN95" i="8"/>
  <c r="AO95" i="8"/>
  <c r="AP95" i="8"/>
  <c r="X95" i="8"/>
  <c r="X94" i="8"/>
  <c r="X93" i="8"/>
  <c r="X92" i="8"/>
  <c r="X91" i="8"/>
  <c r="X90" i="8"/>
  <c r="X89" i="8"/>
  <c r="P89" i="8"/>
  <c r="P95" i="8"/>
  <c r="P94" i="8"/>
  <c r="P93" i="8"/>
  <c r="P92" i="8"/>
  <c r="P91" i="8"/>
  <c r="P90" i="8"/>
  <c r="N89" i="8"/>
  <c r="N99" i="8" s="1"/>
  <c r="M89" i="8"/>
  <c r="N90" i="8"/>
  <c r="N91" i="8"/>
  <c r="N92" i="8"/>
  <c r="N93" i="8"/>
  <c r="N94" i="8"/>
  <c r="N95" i="8"/>
  <c r="M95" i="8"/>
  <c r="M94" i="8"/>
  <c r="M93" i="8"/>
  <c r="M92" i="8"/>
  <c r="M91" i="8"/>
  <c r="M90" i="8"/>
  <c r="N87" i="8"/>
  <c r="P87" i="8"/>
  <c r="X87" i="8"/>
  <c r="Y87" i="8"/>
  <c r="Z87" i="8"/>
  <c r="AA87" i="8"/>
  <c r="AB87" i="8"/>
  <c r="AC87" i="8"/>
  <c r="AD87" i="8"/>
  <c r="AE87" i="8"/>
  <c r="AF87" i="8"/>
  <c r="AG87" i="8"/>
  <c r="AH87" i="8"/>
  <c r="AI87" i="8"/>
  <c r="AJ87" i="8"/>
  <c r="AK87" i="8"/>
  <c r="AL87" i="8"/>
  <c r="AM87" i="8"/>
  <c r="AN87" i="8"/>
  <c r="AO87" i="8"/>
  <c r="AP87" i="8"/>
  <c r="AQ87" i="8"/>
  <c r="M87" i="8"/>
  <c r="BE5" i="8"/>
  <c r="BE6" i="8"/>
  <c r="BE7" i="8"/>
  <c r="BE8" i="8"/>
  <c r="BE9" i="8"/>
  <c r="BE10" i="8"/>
  <c r="BE11" i="8"/>
  <c r="BE12" i="8"/>
  <c r="BE13" i="8"/>
  <c r="BE14" i="8"/>
  <c r="BE15" i="8"/>
  <c r="BE16" i="8"/>
  <c r="BE17" i="8"/>
  <c r="BE18" i="8"/>
  <c r="BE19" i="8"/>
  <c r="BE20" i="8"/>
  <c r="BE21" i="8"/>
  <c r="BE22" i="8"/>
  <c r="BE23" i="8"/>
  <c r="BE24" i="8"/>
  <c r="BE25" i="8"/>
  <c r="BE26" i="8"/>
  <c r="BE27" i="8"/>
  <c r="BE28" i="8"/>
  <c r="BE29" i="8"/>
  <c r="BE40" i="8"/>
  <c r="BE41" i="8"/>
  <c r="BE42" i="8"/>
  <c r="BE43" i="8"/>
  <c r="BE44" i="8"/>
  <c r="BE45" i="8"/>
  <c r="BE46" i="8"/>
  <c r="BE47" i="8"/>
  <c r="BE48" i="8"/>
  <c r="BE49" i="8"/>
  <c r="BE50" i="8"/>
  <c r="BE51" i="8"/>
  <c r="BE52" i="8"/>
  <c r="BE53" i="8"/>
  <c r="BE54" i="8"/>
  <c r="BE55" i="8"/>
  <c r="BE56" i="8"/>
  <c r="BE57" i="8"/>
  <c r="BE58" i="8"/>
  <c r="BE59" i="8"/>
  <c r="BE60" i="8"/>
  <c r="BE66" i="8"/>
  <c r="BE67" i="8"/>
  <c r="BE70" i="8"/>
  <c r="BE71" i="8"/>
  <c r="BE72" i="8"/>
  <c r="BE73" i="8"/>
  <c r="BE30" i="8"/>
  <c r="BE31" i="8"/>
  <c r="BE32" i="8"/>
  <c r="BE33" i="8"/>
  <c r="BE34" i="8"/>
  <c r="BE35" i="8"/>
  <c r="BE36" i="8"/>
  <c r="BE37" i="8"/>
  <c r="BE38" i="8"/>
  <c r="BE61" i="8"/>
  <c r="BE62" i="8"/>
  <c r="BE63" i="8"/>
  <c r="BE64" i="8"/>
  <c r="BE65" i="8"/>
  <c r="BE68" i="8"/>
  <c r="BE69" i="8"/>
  <c r="BE74" i="8"/>
  <c r="BE75" i="8"/>
  <c r="BE76" i="8"/>
  <c r="BE77" i="8"/>
  <c r="BE78" i="8"/>
  <c r="BE39" i="8"/>
  <c r="BE79" i="8"/>
  <c r="BE80" i="8"/>
  <c r="BD5" i="8"/>
  <c r="BD6" i="8"/>
  <c r="BD7" i="8"/>
  <c r="BD8" i="8"/>
  <c r="BD9" i="8"/>
  <c r="BD10" i="8"/>
  <c r="BD11" i="8"/>
  <c r="BD12" i="8"/>
  <c r="BD13" i="8"/>
  <c r="BD14" i="8"/>
  <c r="BD15" i="8"/>
  <c r="BD16" i="8"/>
  <c r="BD17" i="8"/>
  <c r="BD18" i="8"/>
  <c r="BD19" i="8"/>
  <c r="BD20" i="8"/>
  <c r="BD21" i="8"/>
  <c r="BD22" i="8"/>
  <c r="BD23" i="8"/>
  <c r="BD24" i="8"/>
  <c r="BD25" i="8"/>
  <c r="BD26" i="8"/>
  <c r="BD27" i="8"/>
  <c r="BD28" i="8"/>
  <c r="BD29" i="8"/>
  <c r="BD40" i="8"/>
  <c r="BD41" i="8"/>
  <c r="BD42" i="8"/>
  <c r="BD43" i="8"/>
  <c r="BD44" i="8"/>
  <c r="BD45" i="8"/>
  <c r="BD46" i="8"/>
  <c r="BD47" i="8"/>
  <c r="BD48" i="8"/>
  <c r="BD49" i="8"/>
  <c r="BD50" i="8"/>
  <c r="BD51" i="8"/>
  <c r="BD52" i="8"/>
  <c r="BD53" i="8"/>
  <c r="BD54" i="8"/>
  <c r="BD55" i="8"/>
  <c r="BD56" i="8"/>
  <c r="BD57" i="8"/>
  <c r="BD58" i="8"/>
  <c r="BD59" i="8"/>
  <c r="BD60" i="8"/>
  <c r="BD66" i="8"/>
  <c r="BD67" i="8"/>
  <c r="BD70" i="8"/>
  <c r="BD71" i="8"/>
  <c r="BD72" i="8"/>
  <c r="BD73" i="8"/>
  <c r="BD30" i="8"/>
  <c r="BD31" i="8"/>
  <c r="BD32" i="8"/>
  <c r="BD33" i="8"/>
  <c r="BD34" i="8"/>
  <c r="BD35" i="8"/>
  <c r="BD36" i="8"/>
  <c r="BD37" i="8"/>
  <c r="BD38" i="8"/>
  <c r="BD61" i="8"/>
  <c r="BD62" i="8"/>
  <c r="BD63" i="8"/>
  <c r="BD64" i="8"/>
  <c r="BD65" i="8"/>
  <c r="BD68" i="8"/>
  <c r="BD69" i="8"/>
  <c r="BD74" i="8"/>
  <c r="BD75" i="8"/>
  <c r="BD76" i="8"/>
  <c r="BD77" i="8"/>
  <c r="BD78" i="8"/>
  <c r="BD39" i="8"/>
  <c r="BD79" i="8"/>
  <c r="BD80" i="8"/>
  <c r="BC5" i="8"/>
  <c r="BC6" i="8"/>
  <c r="BC7" i="8"/>
  <c r="BC8" i="8"/>
  <c r="BC9" i="8"/>
  <c r="BC10" i="8"/>
  <c r="BC11" i="8"/>
  <c r="BC12" i="8"/>
  <c r="BC13" i="8"/>
  <c r="BC14" i="8"/>
  <c r="BC15" i="8"/>
  <c r="BC16" i="8"/>
  <c r="BC17" i="8"/>
  <c r="BC18" i="8"/>
  <c r="BC19" i="8"/>
  <c r="BC20" i="8"/>
  <c r="BC21" i="8"/>
  <c r="BC22" i="8"/>
  <c r="BC23" i="8"/>
  <c r="BC24" i="8"/>
  <c r="BC25" i="8"/>
  <c r="BC26" i="8"/>
  <c r="BC27" i="8"/>
  <c r="BC28" i="8"/>
  <c r="BC29" i="8"/>
  <c r="BC40" i="8"/>
  <c r="BC41" i="8"/>
  <c r="BC42" i="8"/>
  <c r="BC43" i="8"/>
  <c r="BC44" i="8"/>
  <c r="BC45" i="8"/>
  <c r="BC46" i="8"/>
  <c r="BC47" i="8"/>
  <c r="BC48" i="8"/>
  <c r="BC49" i="8"/>
  <c r="BC50" i="8"/>
  <c r="BC51" i="8"/>
  <c r="BC52" i="8"/>
  <c r="BC53" i="8"/>
  <c r="BC54" i="8"/>
  <c r="BC55" i="8"/>
  <c r="BC56" i="8"/>
  <c r="BC57" i="8"/>
  <c r="BC58" i="8"/>
  <c r="BC59" i="8"/>
  <c r="BC60" i="8"/>
  <c r="BC66" i="8"/>
  <c r="BC70" i="8"/>
  <c r="BC71" i="8"/>
  <c r="BC72" i="8"/>
  <c r="BC73" i="8"/>
  <c r="BC30" i="8"/>
  <c r="BC31" i="8"/>
  <c r="BC32" i="8"/>
  <c r="BC33" i="8"/>
  <c r="BC34" i="8"/>
  <c r="BC35" i="8"/>
  <c r="BC36" i="8"/>
  <c r="BC37" i="8"/>
  <c r="BC38" i="8"/>
  <c r="BC61" i="8"/>
  <c r="BC62" i="8"/>
  <c r="BC63" i="8"/>
  <c r="BC64" i="8"/>
  <c r="BC65" i="8"/>
  <c r="BC68" i="8"/>
  <c r="BC69" i="8"/>
  <c r="BC74" i="8"/>
  <c r="BC75" i="8"/>
  <c r="BC76" i="8"/>
  <c r="BC77" i="8"/>
  <c r="BC78" i="8"/>
  <c r="BC39" i="8"/>
  <c r="BC79" i="8"/>
  <c r="BC80" i="8"/>
  <c r="BB5" i="8"/>
  <c r="BB6" i="8"/>
  <c r="BB7" i="8"/>
  <c r="BB8" i="8"/>
  <c r="BB9" i="8"/>
  <c r="BB10" i="8"/>
  <c r="BB11" i="8"/>
  <c r="BB12" i="8"/>
  <c r="BB13" i="8"/>
  <c r="BB14" i="8"/>
  <c r="BB15" i="8"/>
  <c r="BB16" i="8"/>
  <c r="BB17" i="8"/>
  <c r="BB18" i="8"/>
  <c r="BB19" i="8"/>
  <c r="BB20" i="8"/>
  <c r="BB21" i="8"/>
  <c r="BB22" i="8"/>
  <c r="BB23" i="8"/>
  <c r="BB24" i="8"/>
  <c r="BB25" i="8"/>
  <c r="BB26" i="8"/>
  <c r="BB27" i="8"/>
  <c r="BB28" i="8"/>
  <c r="BB29" i="8"/>
  <c r="BB40" i="8"/>
  <c r="BB41" i="8"/>
  <c r="BB42" i="8"/>
  <c r="BB43" i="8"/>
  <c r="BB44" i="8"/>
  <c r="BB45" i="8"/>
  <c r="BB46" i="8"/>
  <c r="BB47" i="8"/>
  <c r="BB48" i="8"/>
  <c r="BB49" i="8"/>
  <c r="BB50" i="8"/>
  <c r="BB51" i="8"/>
  <c r="BB52" i="8"/>
  <c r="BB53" i="8"/>
  <c r="BB54" i="8"/>
  <c r="BB55" i="8"/>
  <c r="BB56" i="8"/>
  <c r="BB57" i="8"/>
  <c r="BB58" i="8"/>
  <c r="BB59" i="8"/>
  <c r="BB60" i="8"/>
  <c r="BB66" i="8"/>
  <c r="BB67" i="8"/>
  <c r="BB71" i="8"/>
  <c r="BB72" i="8"/>
  <c r="BB73" i="8"/>
  <c r="BB30" i="8"/>
  <c r="BB31" i="8"/>
  <c r="BB32" i="8"/>
  <c r="BB33" i="8"/>
  <c r="BB34" i="8"/>
  <c r="BB35" i="8"/>
  <c r="BB36" i="8"/>
  <c r="BB37" i="8"/>
  <c r="BB38" i="8"/>
  <c r="BB61" i="8"/>
  <c r="BB62" i="8"/>
  <c r="BB63" i="8"/>
  <c r="BB64" i="8"/>
  <c r="BB65" i="8"/>
  <c r="BB68" i="8"/>
  <c r="BB69" i="8"/>
  <c r="BB74" i="8"/>
  <c r="BB75" i="8"/>
  <c r="BB76" i="8"/>
  <c r="BB77" i="8"/>
  <c r="BB78" i="8"/>
  <c r="BB39" i="8"/>
  <c r="BB79" i="8"/>
  <c r="BB80" i="8"/>
  <c r="BA5" i="8"/>
  <c r="BA6" i="8"/>
  <c r="BA7" i="8"/>
  <c r="BA8" i="8"/>
  <c r="BA9" i="8"/>
  <c r="BA10" i="8"/>
  <c r="BA11" i="8"/>
  <c r="BA12" i="8"/>
  <c r="BA13" i="8"/>
  <c r="BA14" i="8"/>
  <c r="BA15" i="8"/>
  <c r="BA16" i="8"/>
  <c r="BA17" i="8"/>
  <c r="BA18" i="8"/>
  <c r="BA19" i="8"/>
  <c r="BA20" i="8"/>
  <c r="BA21" i="8"/>
  <c r="BA22" i="8"/>
  <c r="BA23" i="8"/>
  <c r="BA24" i="8"/>
  <c r="BA25" i="8"/>
  <c r="BA26" i="8"/>
  <c r="BA27" i="8"/>
  <c r="BA28" i="8"/>
  <c r="BA29" i="8"/>
  <c r="BA40" i="8"/>
  <c r="BA41" i="8"/>
  <c r="BA42" i="8"/>
  <c r="BA43" i="8"/>
  <c r="BA44" i="8"/>
  <c r="BA45" i="8"/>
  <c r="BA46" i="8"/>
  <c r="BA47" i="8"/>
  <c r="BA48" i="8"/>
  <c r="BA49" i="8"/>
  <c r="BA50" i="8"/>
  <c r="BA51" i="8"/>
  <c r="BA52" i="8"/>
  <c r="BA53" i="8"/>
  <c r="BA54" i="8"/>
  <c r="BA55" i="8"/>
  <c r="BA56" i="8"/>
  <c r="BA57" i="8"/>
  <c r="BA58" i="8"/>
  <c r="BA59" i="8"/>
  <c r="BA60" i="8"/>
  <c r="BA66" i="8"/>
  <c r="BA67" i="8"/>
  <c r="BA70" i="8"/>
  <c r="BA71" i="8"/>
  <c r="BA72" i="8"/>
  <c r="BA73" i="8"/>
  <c r="BA30" i="8"/>
  <c r="BA31" i="8"/>
  <c r="BA32" i="8"/>
  <c r="BA33" i="8"/>
  <c r="BA34" i="8"/>
  <c r="BA35" i="8"/>
  <c r="BA36" i="8"/>
  <c r="BA37" i="8"/>
  <c r="BA38" i="8"/>
  <c r="BA61" i="8"/>
  <c r="BA62" i="8"/>
  <c r="BA63" i="8"/>
  <c r="BA64" i="8"/>
  <c r="BA65" i="8"/>
  <c r="BA68" i="8"/>
  <c r="BA69" i="8"/>
  <c r="BA74" i="8"/>
  <c r="BA75" i="8"/>
  <c r="BA76" i="8"/>
  <c r="BA77" i="8"/>
  <c r="BA78" i="8"/>
  <c r="BA39" i="8"/>
  <c r="BA79" i="8"/>
  <c r="BA80" i="8"/>
  <c r="AZ5" i="8"/>
  <c r="AZ6" i="8"/>
  <c r="AZ7" i="8"/>
  <c r="AZ8" i="8"/>
  <c r="AZ9" i="8"/>
  <c r="AZ10" i="8"/>
  <c r="AZ11" i="8"/>
  <c r="AZ12" i="8"/>
  <c r="AZ13" i="8"/>
  <c r="AZ14" i="8"/>
  <c r="AZ15" i="8"/>
  <c r="AZ16" i="8"/>
  <c r="AZ17" i="8"/>
  <c r="AZ18" i="8"/>
  <c r="AZ19" i="8"/>
  <c r="AZ20" i="8"/>
  <c r="AZ21" i="8"/>
  <c r="AZ22" i="8"/>
  <c r="AZ23" i="8"/>
  <c r="AZ24" i="8"/>
  <c r="AZ25" i="8"/>
  <c r="AZ26" i="8"/>
  <c r="AZ27" i="8"/>
  <c r="AZ28" i="8"/>
  <c r="AZ29" i="8"/>
  <c r="AZ40" i="8"/>
  <c r="AZ41" i="8"/>
  <c r="AZ42" i="8"/>
  <c r="AZ43" i="8"/>
  <c r="AZ44" i="8"/>
  <c r="AZ45" i="8"/>
  <c r="AZ46" i="8"/>
  <c r="AZ47" i="8"/>
  <c r="AZ48" i="8"/>
  <c r="AZ49" i="8"/>
  <c r="AZ50" i="8"/>
  <c r="AZ51" i="8"/>
  <c r="AZ52" i="8"/>
  <c r="AZ53" i="8"/>
  <c r="AZ54" i="8"/>
  <c r="AZ55" i="8"/>
  <c r="AZ56" i="8"/>
  <c r="AZ57" i="8"/>
  <c r="AZ58" i="8"/>
  <c r="AZ59" i="8"/>
  <c r="AZ60" i="8"/>
  <c r="AZ66" i="8"/>
  <c r="AZ67" i="8"/>
  <c r="AZ70" i="8"/>
  <c r="AZ71" i="8"/>
  <c r="AZ72" i="8"/>
  <c r="AZ73" i="8"/>
  <c r="AZ30" i="8"/>
  <c r="AZ31" i="8"/>
  <c r="AZ32" i="8"/>
  <c r="AZ33" i="8"/>
  <c r="AZ34" i="8"/>
  <c r="AZ35" i="8"/>
  <c r="AZ36" i="8"/>
  <c r="AZ37" i="8"/>
  <c r="AZ38" i="8"/>
  <c r="AZ61" i="8"/>
  <c r="AZ62" i="8"/>
  <c r="AZ63" i="8"/>
  <c r="AZ64" i="8"/>
  <c r="AZ65" i="8"/>
  <c r="AZ68" i="8"/>
  <c r="AZ69" i="8"/>
  <c r="AZ74" i="8"/>
  <c r="AZ75" i="8"/>
  <c r="AZ76" i="8"/>
  <c r="AZ77" i="8"/>
  <c r="AZ78" i="8"/>
  <c r="AZ39" i="8"/>
  <c r="AZ79" i="8"/>
  <c r="AZ80" i="8"/>
  <c r="AY5" i="8"/>
  <c r="AY6" i="8"/>
  <c r="AY7" i="8"/>
  <c r="AY8" i="8"/>
  <c r="AY9" i="8"/>
  <c r="AY10" i="8"/>
  <c r="AY11" i="8"/>
  <c r="AY12" i="8"/>
  <c r="AY13" i="8"/>
  <c r="AY14" i="8"/>
  <c r="AY15" i="8"/>
  <c r="AY16" i="8"/>
  <c r="AY17" i="8"/>
  <c r="AY18" i="8"/>
  <c r="AY19" i="8"/>
  <c r="AY20" i="8"/>
  <c r="AY21" i="8"/>
  <c r="AY22" i="8"/>
  <c r="AY23" i="8"/>
  <c r="AY24" i="8"/>
  <c r="AY25" i="8"/>
  <c r="AY26" i="8"/>
  <c r="AY27" i="8"/>
  <c r="AY28" i="8"/>
  <c r="AY29" i="8"/>
  <c r="AY40" i="8"/>
  <c r="AY41" i="8"/>
  <c r="AY42" i="8"/>
  <c r="AY43" i="8"/>
  <c r="AY44" i="8"/>
  <c r="AY45" i="8"/>
  <c r="AY46" i="8"/>
  <c r="AY47" i="8"/>
  <c r="AY48" i="8"/>
  <c r="AY49" i="8"/>
  <c r="AY50" i="8"/>
  <c r="AY51" i="8"/>
  <c r="AY52" i="8"/>
  <c r="AY53" i="8"/>
  <c r="AY54" i="8"/>
  <c r="AY55" i="8"/>
  <c r="AY56" i="8"/>
  <c r="AY57" i="8"/>
  <c r="AY58" i="8"/>
  <c r="AY59" i="8"/>
  <c r="AY60" i="8"/>
  <c r="AY66" i="8"/>
  <c r="AY67" i="8"/>
  <c r="AY71" i="8"/>
  <c r="AY72" i="8"/>
  <c r="AY73" i="8"/>
  <c r="AY30" i="8"/>
  <c r="AY31" i="8"/>
  <c r="AY32" i="8"/>
  <c r="AY33" i="8"/>
  <c r="AY34" i="8"/>
  <c r="AY35" i="8"/>
  <c r="AY36" i="8"/>
  <c r="AY37" i="8"/>
  <c r="AY38" i="8"/>
  <c r="AY61" i="8"/>
  <c r="AY62" i="8"/>
  <c r="AY63" i="8"/>
  <c r="AY64" i="8"/>
  <c r="AY65" i="8"/>
  <c r="AY68" i="8"/>
  <c r="AY69" i="8"/>
  <c r="AY74" i="8"/>
  <c r="AY75" i="8"/>
  <c r="AY76" i="8"/>
  <c r="AY77" i="8"/>
  <c r="AY78" i="8"/>
  <c r="AY39" i="8"/>
  <c r="AY79" i="8"/>
  <c r="AY80" i="8"/>
  <c r="AX5" i="8"/>
  <c r="AX6" i="8"/>
  <c r="AX7" i="8"/>
  <c r="AX8" i="8"/>
  <c r="AX9" i="8"/>
  <c r="AX10" i="8"/>
  <c r="AX11" i="8"/>
  <c r="AX12" i="8"/>
  <c r="AX13" i="8"/>
  <c r="AX14" i="8"/>
  <c r="AX15" i="8"/>
  <c r="AX16" i="8"/>
  <c r="AX17" i="8"/>
  <c r="AX18" i="8"/>
  <c r="AX19" i="8"/>
  <c r="AX20" i="8"/>
  <c r="AX21" i="8"/>
  <c r="AX22" i="8"/>
  <c r="AX23" i="8"/>
  <c r="AX24" i="8"/>
  <c r="AX25" i="8"/>
  <c r="AX26" i="8"/>
  <c r="AX27" i="8"/>
  <c r="AX28" i="8"/>
  <c r="AX29" i="8"/>
  <c r="AX40" i="8"/>
  <c r="AX41" i="8"/>
  <c r="AX42" i="8"/>
  <c r="AX43" i="8"/>
  <c r="AX44" i="8"/>
  <c r="AX45" i="8"/>
  <c r="AX46" i="8"/>
  <c r="AX47" i="8"/>
  <c r="AX48" i="8"/>
  <c r="AX49" i="8"/>
  <c r="AX50" i="8"/>
  <c r="AX51" i="8"/>
  <c r="AX52" i="8"/>
  <c r="AX53" i="8"/>
  <c r="AX54" i="8"/>
  <c r="AX55" i="8"/>
  <c r="AX56" i="8"/>
  <c r="AX57" i="8"/>
  <c r="AX58" i="8"/>
  <c r="AX59" i="8"/>
  <c r="AX60" i="8"/>
  <c r="AX66" i="8"/>
  <c r="AX67" i="8"/>
  <c r="AX70" i="8"/>
  <c r="AX71" i="8"/>
  <c r="AX72" i="8"/>
  <c r="AX73" i="8"/>
  <c r="AX30" i="8"/>
  <c r="AX31" i="8"/>
  <c r="AX32" i="8"/>
  <c r="AX33" i="8"/>
  <c r="AX34" i="8"/>
  <c r="AX35" i="8"/>
  <c r="AX36" i="8"/>
  <c r="AX37" i="8"/>
  <c r="AX38" i="8"/>
  <c r="AX61" i="8"/>
  <c r="AX62" i="8"/>
  <c r="AX63" i="8"/>
  <c r="AX64" i="8"/>
  <c r="AX65" i="8"/>
  <c r="AX68" i="8"/>
  <c r="AX69" i="8"/>
  <c r="AX74" i="8"/>
  <c r="AX75" i="8"/>
  <c r="AX76" i="8"/>
  <c r="AX77" i="8"/>
  <c r="AX78" i="8"/>
  <c r="AX39" i="8"/>
  <c r="AX79" i="8"/>
  <c r="AX80" i="8"/>
  <c r="AW5" i="8"/>
  <c r="AW6" i="8"/>
  <c r="AW7" i="8"/>
  <c r="AW8" i="8"/>
  <c r="AW9" i="8"/>
  <c r="AW10" i="8"/>
  <c r="AW11" i="8"/>
  <c r="AW12" i="8"/>
  <c r="AW13" i="8"/>
  <c r="AW14" i="8"/>
  <c r="AW15" i="8"/>
  <c r="AW16" i="8"/>
  <c r="AW17" i="8"/>
  <c r="AW18" i="8"/>
  <c r="AW19" i="8"/>
  <c r="AW20" i="8"/>
  <c r="AW21" i="8"/>
  <c r="AW22" i="8"/>
  <c r="AW23" i="8"/>
  <c r="AW24" i="8"/>
  <c r="AW25" i="8"/>
  <c r="AW26" i="8"/>
  <c r="AW27" i="8"/>
  <c r="AW28" i="8"/>
  <c r="AW29" i="8"/>
  <c r="AW40" i="8"/>
  <c r="AW41" i="8"/>
  <c r="AW42" i="8"/>
  <c r="AW43" i="8"/>
  <c r="AW44" i="8"/>
  <c r="AW45" i="8"/>
  <c r="AW46" i="8"/>
  <c r="AW47" i="8"/>
  <c r="AW48" i="8"/>
  <c r="AW49" i="8"/>
  <c r="AW50" i="8"/>
  <c r="AW51" i="8"/>
  <c r="AW52" i="8"/>
  <c r="AW53" i="8"/>
  <c r="AW54" i="8"/>
  <c r="AW55" i="8"/>
  <c r="AW56" i="8"/>
  <c r="AW57" i="8"/>
  <c r="AW58" i="8"/>
  <c r="AW59" i="8"/>
  <c r="AW60" i="8"/>
  <c r="AW66" i="8"/>
  <c r="AW67" i="8"/>
  <c r="AW70" i="8"/>
  <c r="AW71" i="8"/>
  <c r="AW72" i="8"/>
  <c r="AW73" i="8"/>
  <c r="AW30" i="8"/>
  <c r="AW31" i="8"/>
  <c r="AW32" i="8"/>
  <c r="AW33" i="8"/>
  <c r="AW34" i="8"/>
  <c r="AW35" i="8"/>
  <c r="AW36" i="8"/>
  <c r="AW37" i="8"/>
  <c r="AW38" i="8"/>
  <c r="AW61" i="8"/>
  <c r="AW62" i="8"/>
  <c r="AW63" i="8"/>
  <c r="AW64" i="8"/>
  <c r="AW65" i="8"/>
  <c r="AW68" i="8"/>
  <c r="AW69" i="8"/>
  <c r="AW74" i="8"/>
  <c r="AW75" i="8"/>
  <c r="AW76" i="8"/>
  <c r="AW77" i="8"/>
  <c r="AW78" i="8"/>
  <c r="AW39" i="8"/>
  <c r="AW79" i="8"/>
  <c r="AW80" i="8"/>
  <c r="AV5" i="8"/>
  <c r="AV6" i="8"/>
  <c r="AV7" i="8"/>
  <c r="AV8" i="8"/>
  <c r="AV9" i="8"/>
  <c r="AV10" i="8"/>
  <c r="AV11" i="8"/>
  <c r="AV12" i="8"/>
  <c r="AV13" i="8"/>
  <c r="AV14" i="8"/>
  <c r="AV15" i="8"/>
  <c r="AV16" i="8"/>
  <c r="AV17" i="8"/>
  <c r="AV18" i="8"/>
  <c r="AV19" i="8"/>
  <c r="AV20" i="8"/>
  <c r="AV21" i="8"/>
  <c r="AV22" i="8"/>
  <c r="AV23" i="8"/>
  <c r="AV24" i="8"/>
  <c r="AV25" i="8"/>
  <c r="AV26" i="8"/>
  <c r="AV27" i="8"/>
  <c r="AV28" i="8"/>
  <c r="AV29" i="8"/>
  <c r="AV40" i="8"/>
  <c r="AV41" i="8"/>
  <c r="AV42" i="8"/>
  <c r="AV43" i="8"/>
  <c r="AV44" i="8"/>
  <c r="AV45" i="8"/>
  <c r="AV46" i="8"/>
  <c r="AV47" i="8"/>
  <c r="AV48" i="8"/>
  <c r="AV49" i="8"/>
  <c r="AV50" i="8"/>
  <c r="AV51" i="8"/>
  <c r="AV52" i="8"/>
  <c r="AV53" i="8"/>
  <c r="AV54" i="8"/>
  <c r="AV55" i="8"/>
  <c r="AV56" i="8"/>
  <c r="AV57" i="8"/>
  <c r="AV58" i="8"/>
  <c r="AV59" i="8"/>
  <c r="AV60" i="8"/>
  <c r="AV66" i="8"/>
  <c r="AV67" i="8"/>
  <c r="AV70" i="8"/>
  <c r="AV71" i="8"/>
  <c r="AV72" i="8"/>
  <c r="AV73" i="8"/>
  <c r="AV30" i="8"/>
  <c r="AV31" i="8"/>
  <c r="AV32" i="8"/>
  <c r="AV33" i="8"/>
  <c r="AV34" i="8"/>
  <c r="AV35" i="8"/>
  <c r="AV36" i="8"/>
  <c r="AV37" i="8"/>
  <c r="AV38" i="8"/>
  <c r="AV61" i="8"/>
  <c r="AV62" i="8"/>
  <c r="AV63" i="8"/>
  <c r="AV64" i="8"/>
  <c r="AV65" i="8"/>
  <c r="AV68" i="8"/>
  <c r="AV69" i="8"/>
  <c r="AV74" i="8"/>
  <c r="AV75" i="8"/>
  <c r="AV76" i="8"/>
  <c r="AV77" i="8"/>
  <c r="AV78" i="8"/>
  <c r="AV39" i="8"/>
  <c r="AV79" i="8"/>
  <c r="AV80" i="8"/>
  <c r="E115" i="8"/>
  <c r="O114" i="8"/>
  <c r="J114" i="8"/>
  <c r="E114" i="8"/>
  <c r="O113" i="8"/>
  <c r="J113" i="8"/>
  <c r="E113" i="8"/>
  <c r="AQ84" i="8"/>
  <c r="AP84" i="8"/>
  <c r="AO84" i="8"/>
  <c r="AN84" i="8"/>
  <c r="AM84" i="8"/>
  <c r="AL84" i="8"/>
  <c r="AK84" i="8"/>
  <c r="AJ84" i="8"/>
  <c r="AI84" i="8"/>
  <c r="AH84" i="8"/>
  <c r="AG84" i="8"/>
  <c r="AF84" i="8"/>
  <c r="AE84" i="8"/>
  <c r="AD84" i="8"/>
  <c r="AC84" i="8"/>
  <c r="AB84" i="8"/>
  <c r="AA84" i="8"/>
  <c r="Z84" i="8"/>
  <c r="Y84" i="8"/>
  <c r="X84" i="8"/>
  <c r="P84" i="8"/>
  <c r="N84" i="8"/>
  <c r="M84" i="8"/>
  <c r="AQ83" i="8"/>
  <c r="AP83" i="8"/>
  <c r="AO83" i="8"/>
  <c r="AN83" i="8"/>
  <c r="AM83" i="8"/>
  <c r="AL83" i="8"/>
  <c r="AK83" i="8"/>
  <c r="AJ83" i="8"/>
  <c r="AI83" i="8"/>
  <c r="AH83" i="8"/>
  <c r="AG83" i="8"/>
  <c r="AF83" i="8"/>
  <c r="AE83" i="8"/>
  <c r="AD83" i="8"/>
  <c r="AC83" i="8"/>
  <c r="AB83" i="8"/>
  <c r="AA83" i="8"/>
  <c r="Z83" i="8"/>
  <c r="Y83" i="8"/>
  <c r="X83" i="8"/>
  <c r="P83" i="8"/>
  <c r="N83" i="8"/>
  <c r="M83" i="8"/>
  <c r="I88" i="6"/>
  <c r="I87" i="6"/>
  <c r="E89" i="6"/>
  <c r="E88" i="6"/>
  <c r="E87" i="6"/>
  <c r="M88" i="6"/>
  <c r="M87" i="6"/>
  <c r="N84" i="6"/>
  <c r="N83" i="6"/>
  <c r="K83" i="6"/>
  <c r="L84" i="6"/>
  <c r="K84" i="6"/>
  <c r="L83" i="6"/>
  <c r="BI84" i="6"/>
  <c r="BH84" i="6"/>
  <c r="BI83" i="6"/>
  <c r="BH83" i="6"/>
  <c r="BE84" i="6"/>
  <c r="BD84" i="6"/>
  <c r="BE83" i="6"/>
  <c r="BD83" i="6"/>
  <c r="BA84" i="6"/>
  <c r="AZ84" i="6"/>
  <c r="BA83" i="6"/>
  <c r="AZ83" i="6"/>
  <c r="AW84" i="6"/>
  <c r="AV84" i="6"/>
  <c r="AW83" i="6"/>
  <c r="AV83" i="6"/>
  <c r="AS84" i="6"/>
  <c r="AR84" i="6"/>
  <c r="AS83" i="6"/>
  <c r="AR83" i="6"/>
  <c r="AO84" i="6"/>
  <c r="AN84" i="6"/>
  <c r="AO83" i="6"/>
  <c r="AN83" i="6"/>
  <c r="AK84" i="6"/>
  <c r="AJ84" i="6"/>
  <c r="AK83" i="6"/>
  <c r="AJ83" i="6"/>
  <c r="AG84" i="6"/>
  <c r="AF84" i="6"/>
  <c r="AG83" i="6"/>
  <c r="AF83" i="6"/>
  <c r="AC84" i="6"/>
  <c r="AB84" i="6"/>
  <c r="AC83" i="6"/>
  <c r="AB83" i="6"/>
  <c r="Y84" i="6"/>
  <c r="X84" i="6"/>
  <c r="Y83" i="6"/>
  <c r="X83" i="6"/>
  <c r="AQ84" i="5"/>
  <c r="AP84" i="5"/>
  <c r="AQ83" i="5"/>
  <c r="AP83" i="5"/>
  <c r="DH35" i="12" l="1"/>
  <c r="CU47" i="12"/>
  <c r="CQ39" i="12"/>
  <c r="AS8" i="12"/>
  <c r="BC9" i="12"/>
  <c r="M98" i="8"/>
  <c r="N98" i="8"/>
  <c r="AZ93" i="8"/>
  <c r="AV97" i="8"/>
  <c r="AX95" i="8"/>
  <c r="BC92" i="8"/>
  <c r="BE96" i="8"/>
  <c r="AY91" i="8"/>
  <c r="BA92" i="8"/>
  <c r="AW88" i="8"/>
  <c r="BD93" i="8"/>
  <c r="BB95" i="8"/>
  <c r="BB99" i="8"/>
  <c r="BD98" i="8"/>
  <c r="AV98" i="8"/>
  <c r="AX97" i="8"/>
  <c r="AY96" i="8"/>
  <c r="AZ95" i="8"/>
  <c r="BA94" i="8"/>
  <c r="BA93" i="8"/>
  <c r="BE89" i="8"/>
  <c r="BE88" i="8"/>
  <c r="AV92" i="8"/>
  <c r="AX92" i="8"/>
  <c r="BE91" i="8"/>
  <c r="BB91" i="8"/>
  <c r="BA99" i="8"/>
  <c r="BC98" i="8"/>
  <c r="BE97" i="8"/>
  <c r="AW97" i="8"/>
  <c r="AX96" i="8"/>
  <c r="AY95" i="8"/>
  <c r="AZ94" i="8"/>
  <c r="BD89" i="8"/>
  <c r="BD88" i="8"/>
  <c r="BE92" i="8"/>
  <c r="AW92" i="8"/>
  <c r="BC93" i="8"/>
  <c r="AV84" i="8"/>
  <c r="AZ87" i="8"/>
  <c r="AZ99" i="8"/>
  <c r="BB98" i="8"/>
  <c r="BD97" i="8"/>
  <c r="AW96" i="8"/>
  <c r="AY94" i="8"/>
  <c r="AY93" i="8"/>
  <c r="BB89" i="8"/>
  <c r="BA88" i="8"/>
  <c r="BD92" i="8"/>
  <c r="BD91" i="8"/>
  <c r="AV83" i="8"/>
  <c r="AX83" i="8"/>
  <c r="AY99" i="8"/>
  <c r="BA98" i="8"/>
  <c r="BC97" i="8"/>
  <c r="AV96" i="8"/>
  <c r="AW95" i="8"/>
  <c r="AX94" i="8"/>
  <c r="AX93" i="8"/>
  <c r="BA89" i="8"/>
  <c r="AZ88" i="8"/>
  <c r="BA91" i="8"/>
  <c r="BC84" i="8"/>
  <c r="BE83" i="8"/>
  <c r="AX99" i="8"/>
  <c r="AZ98" i="8"/>
  <c r="BB97" i="8"/>
  <c r="BD96" i="8"/>
  <c r="BE95" i="8"/>
  <c r="AV95" i="8"/>
  <c r="AW94" i="8"/>
  <c r="AW93" i="8"/>
  <c r="AZ89" i="8"/>
  <c r="AY88" i="8"/>
  <c r="BB92" i="8"/>
  <c r="AZ91" i="8"/>
  <c r="BE99" i="8"/>
  <c r="AW99" i="8"/>
  <c r="AY98" i="8"/>
  <c r="BA97" i="8"/>
  <c r="BB96" i="8"/>
  <c r="BD95" i="8"/>
  <c r="BE94" i="8"/>
  <c r="AV94" i="8"/>
  <c r="AV93" i="8"/>
  <c r="AY89" i="8"/>
  <c r="AX88" i="8"/>
  <c r="AY84" i="8"/>
  <c r="BA87" i="8"/>
  <c r="BC87" i="8"/>
  <c r="BE84" i="8"/>
  <c r="BD99" i="8"/>
  <c r="AV99" i="8"/>
  <c r="AX98" i="8"/>
  <c r="AZ97" i="8"/>
  <c r="BA96" i="8"/>
  <c r="BD94" i="8"/>
  <c r="BE93" i="8"/>
  <c r="AV88" i="8"/>
  <c r="AX89" i="8"/>
  <c r="AZ92" i="8"/>
  <c r="AX91" i="8"/>
  <c r="AW83" i="8"/>
  <c r="BD83" i="8"/>
  <c r="BC99" i="8"/>
  <c r="BE98" i="8"/>
  <c r="AW98" i="8"/>
  <c r="AY97" i="8"/>
  <c r="AZ96" i="8"/>
  <c r="BA95" i="8"/>
  <c r="BC94" i="8"/>
  <c r="AV89" i="8"/>
  <c r="AW89" i="8"/>
  <c r="AV91" i="8"/>
  <c r="AY92" i="8"/>
  <c r="AW91" i="8"/>
  <c r="V24" i="9"/>
  <c r="AB23" i="9"/>
  <c r="P21" i="9"/>
  <c r="I23" i="9"/>
  <c r="D23" i="9"/>
  <c r="AD26" i="9"/>
  <c r="O26" i="9"/>
  <c r="C26" i="9"/>
  <c r="O25" i="9"/>
  <c r="P22" i="9"/>
  <c r="C25" i="9"/>
  <c r="D22" i="9"/>
  <c r="U27" i="9"/>
  <c r="R24" i="9"/>
  <c r="D21" i="9"/>
  <c r="AE27" i="9"/>
  <c r="G27" i="9"/>
  <c r="AG23" i="9"/>
  <c r="AD27" i="9"/>
  <c r="F27" i="9"/>
  <c r="F26" i="9"/>
  <c r="M25" i="9"/>
  <c r="U24" i="9"/>
  <c r="AE23" i="9"/>
  <c r="G23" i="9"/>
  <c r="O22" i="9"/>
  <c r="O21" i="9"/>
  <c r="AB27" i="9"/>
  <c r="D27" i="9"/>
  <c r="D26" i="9"/>
  <c r="D25" i="9"/>
  <c r="S24" i="9"/>
  <c r="AD23" i="9"/>
  <c r="F23" i="9"/>
  <c r="F22" i="9"/>
  <c r="M21" i="9"/>
  <c r="S27" i="9"/>
  <c r="AB26" i="9"/>
  <c r="AB25" i="9"/>
  <c r="AH24" i="9"/>
  <c r="J24" i="9"/>
  <c r="U23" i="9"/>
  <c r="AD22" i="9"/>
  <c r="C22" i="9"/>
  <c r="C21" i="9"/>
  <c r="R27" i="9"/>
  <c r="AA26" i="9"/>
  <c r="AA25" i="9"/>
  <c r="AG24" i="9"/>
  <c r="I24" i="9"/>
  <c r="S23" i="9"/>
  <c r="AB22" i="9"/>
  <c r="AB21" i="9"/>
  <c r="P27" i="9"/>
  <c r="R26" i="9"/>
  <c r="Y25" i="9"/>
  <c r="AE24" i="9"/>
  <c r="G24" i="9"/>
  <c r="R23" i="9"/>
  <c r="AA22" i="9"/>
  <c r="AA21" i="9"/>
  <c r="AG27" i="9"/>
  <c r="I27" i="9"/>
  <c r="P26" i="9"/>
  <c r="P25" i="9"/>
  <c r="AD24" i="9"/>
  <c r="F24" i="9"/>
  <c r="P23" i="9"/>
  <c r="R22" i="9"/>
  <c r="Y21" i="9"/>
  <c r="B22" i="9"/>
  <c r="L25" i="9"/>
  <c r="L21" i="9"/>
  <c r="M26" i="9"/>
  <c r="V21" i="9"/>
  <c r="AA27" i="9"/>
  <c r="X26" i="9"/>
  <c r="U25" i="9"/>
  <c r="O23" i="9"/>
  <c r="L22" i="9"/>
  <c r="B27" i="9"/>
  <c r="Y27" i="9"/>
  <c r="M27" i="9"/>
  <c r="AH26" i="9"/>
  <c r="V26" i="9"/>
  <c r="J26" i="9"/>
  <c r="AE25" i="9"/>
  <c r="S25" i="9"/>
  <c r="G25" i="9"/>
  <c r="Y23" i="9"/>
  <c r="M23" i="9"/>
  <c r="AH22" i="9"/>
  <c r="V22" i="9"/>
  <c r="J22" i="9"/>
  <c r="AE21" i="9"/>
  <c r="S21" i="9"/>
  <c r="G21" i="9"/>
  <c r="G29" i="9" s="1"/>
  <c r="B23" i="9"/>
  <c r="X21" i="9"/>
  <c r="B24" i="9"/>
  <c r="Y26" i="9"/>
  <c r="AH25" i="9"/>
  <c r="V25" i="9"/>
  <c r="J25" i="9"/>
  <c r="Y22" i="9"/>
  <c r="M22" i="9"/>
  <c r="AH21" i="9"/>
  <c r="B26" i="9"/>
  <c r="O27" i="9"/>
  <c r="C27" i="9"/>
  <c r="L26" i="9"/>
  <c r="AG25" i="9"/>
  <c r="I25" i="9"/>
  <c r="AA23" i="9"/>
  <c r="C23" i="9"/>
  <c r="X22" i="9"/>
  <c r="AG21" i="9"/>
  <c r="U21" i="9"/>
  <c r="I21" i="9"/>
  <c r="B25" i="9"/>
  <c r="X27" i="9"/>
  <c r="L27" i="9"/>
  <c r="AG26" i="9"/>
  <c r="U26" i="9"/>
  <c r="I26" i="9"/>
  <c r="AD25" i="9"/>
  <c r="R25" i="9"/>
  <c r="F25" i="9"/>
  <c r="X23" i="9"/>
  <c r="L23" i="9"/>
  <c r="X25" i="9"/>
  <c r="J21" i="9"/>
  <c r="AH27" i="9"/>
  <c r="V27" i="9"/>
  <c r="J27" i="9"/>
  <c r="AE26" i="9"/>
  <c r="S26" i="9"/>
  <c r="G26" i="9"/>
  <c r="BC96" i="8"/>
  <c r="BC89" i="8"/>
  <c r="BC88" i="8"/>
  <c r="BC95" i="8"/>
  <c r="BC91" i="8"/>
  <c r="BB84" i="8"/>
  <c r="BB88" i="8"/>
  <c r="BB94" i="8"/>
  <c r="BB93" i="8"/>
  <c r="AY83" i="8"/>
  <c r="AY87" i="8"/>
  <c r="BA84" i="8"/>
  <c r="BC83" i="8"/>
  <c r="AX87" i="8"/>
  <c r="AZ84" i="8"/>
  <c r="BB83" i="8"/>
  <c r="BE87" i="8"/>
  <c r="AW87" i="8"/>
  <c r="BA83" i="8"/>
  <c r="BD87" i="8"/>
  <c r="AV87" i="8"/>
  <c r="AX84" i="8"/>
  <c r="AZ83" i="8"/>
  <c r="AW84" i="8"/>
  <c r="BB87" i="8"/>
  <c r="BD84" i="8"/>
  <c r="J30" i="9" l="1"/>
  <c r="R30" i="9"/>
  <c r="F29" i="9"/>
  <c r="B29" i="9"/>
  <c r="V30" i="9"/>
  <c r="S29" i="9"/>
  <c r="AD30" i="9"/>
  <c r="R29" i="9"/>
  <c r="AG30" i="9"/>
  <c r="AD29" i="9"/>
  <c r="AE29" i="9"/>
  <c r="D30" i="9"/>
  <c r="J29" i="9"/>
  <c r="M29" i="9"/>
  <c r="V29" i="9"/>
  <c r="I30" i="9"/>
  <c r="P30" i="9"/>
  <c r="O30" i="9"/>
  <c r="X30" i="9"/>
  <c r="AH29" i="9"/>
  <c r="X29" i="9"/>
  <c r="O29" i="9"/>
  <c r="C30" i="9"/>
  <c r="P29" i="9"/>
  <c r="G30" i="9"/>
  <c r="L29" i="9"/>
  <c r="F30" i="9"/>
  <c r="B30" i="9"/>
  <c r="S30" i="9"/>
  <c r="L30" i="9"/>
  <c r="Y30" i="9"/>
  <c r="AA30" i="9"/>
  <c r="I29" i="9"/>
  <c r="AE30" i="9"/>
  <c r="AB30" i="9"/>
  <c r="D29" i="9"/>
  <c r="U29" i="9"/>
  <c r="AH30" i="9"/>
  <c r="U30" i="9"/>
  <c r="Y29" i="9"/>
  <c r="M30" i="9"/>
  <c r="AG29" i="9"/>
  <c r="AA29" i="9"/>
  <c r="AB29" i="9"/>
  <c r="C29" i="9"/>
</calcChain>
</file>

<file path=xl/sharedStrings.xml><?xml version="1.0" encoding="utf-8"?>
<sst xmlns="http://schemas.openxmlformats.org/spreadsheetml/2006/main" count="10734" uniqueCount="667">
  <si>
    <t>Demographics</t>
  </si>
  <si>
    <t>Prior experience</t>
  </si>
  <si>
    <t>Activity 1</t>
  </si>
  <si>
    <t>Activity 2</t>
  </si>
  <si>
    <t>Individual</t>
  </si>
  <si>
    <t>Level</t>
  </si>
  <si>
    <t>Group</t>
  </si>
  <si>
    <t>D01. Age</t>
  </si>
  <si>
    <t>D02. Sex (at birth)</t>
  </si>
  <si>
    <t>D03. Gender</t>
  </si>
  <si>
    <t>D04. Ethnicity</t>
  </si>
  <si>
    <t>D05. Disability</t>
  </si>
  <si>
    <t>D05. Additional info</t>
  </si>
  <si>
    <t>P01. I engage in group activities</t>
  </si>
  <si>
    <t>P02. I am interested in crime scene investigation topics</t>
  </si>
  <si>
    <t>P03. I had Lego sets as a child/I have Lego sets/my child has Lego sets</t>
  </si>
  <si>
    <t>P04. I enjoy lego</t>
  </si>
  <si>
    <t>A1 activity</t>
  </si>
  <si>
    <t>A1 Scenario</t>
  </si>
  <si>
    <t>A1 01. How much did you enjoy the activity</t>
  </si>
  <si>
    <t>A1 02. How interested were you through the activity</t>
  </si>
  <si>
    <t>A1 03. Did individuals in your group contribute equally</t>
  </si>
  <si>
    <t>A1 04. How much did the activity reinforce some of the taught CSI components on your course?</t>
  </si>
  <si>
    <t>A1 05. Do you think an activity such as this would help students prepare for their crime scene assessment?</t>
  </si>
  <si>
    <t>A1 06. How well did the activity help you think about the stabilisation and prioritisation of evidence?</t>
  </si>
  <si>
    <t>A1 07. How well did the activity help you think about how you would collect different forms of evidence?</t>
  </si>
  <si>
    <t>A1 08. How well did the activity help you think about anti-contamination practices?</t>
  </si>
  <si>
    <t>A1 09. How well did the activity help you think about sample packaging?</t>
  </si>
  <si>
    <t>A1 10. How well did the activity help you think about crime scene health and safety?</t>
  </si>
  <si>
    <t>A1 11. In three words, please tell us what you thought about the activity?</t>
  </si>
  <si>
    <t>A1 12. Any other comments?</t>
  </si>
  <si>
    <t>A2 activity</t>
  </si>
  <si>
    <t>A2 Scenario</t>
  </si>
  <si>
    <t>A2 01. How much did you enjoy the activity</t>
  </si>
  <si>
    <t>A2 02. How interested were you through the activity</t>
  </si>
  <si>
    <t>A2 03. Did individuals in your group contribute equally</t>
  </si>
  <si>
    <t>A2 04. How much did the activity reinforce some of the taught CSI components on your course?</t>
  </si>
  <si>
    <t>A2 05. Do you think an activity such as this would help students prepare for their crime scene assessment?</t>
  </si>
  <si>
    <t>A2 06. How well did the activity help you think about the stabilisation and prioritisation of evidence?</t>
  </si>
  <si>
    <t>A2 07. How well did the activity help you think about how you would collect different forms of evidence?</t>
  </si>
  <si>
    <t>A2 08. How well did the activity help you think about anti-contamination practices?</t>
  </si>
  <si>
    <t>A2 09. How well did the activity help you think about sample packaging?</t>
  </si>
  <si>
    <t>A2 10. How well did the activity help you think about crime scene health and safety?</t>
  </si>
  <si>
    <t>A2 11. In three words, please tell us what you thought about the activity?</t>
  </si>
  <si>
    <t>A2 12. Any other comments?</t>
  </si>
  <si>
    <t>A</t>
  </si>
  <si>
    <t>Prefer not to say</t>
  </si>
  <si>
    <t>White or White British</t>
  </si>
  <si>
    <t>No</t>
  </si>
  <si>
    <t>no</t>
  </si>
  <si>
    <t>Lego</t>
  </si>
  <si>
    <t>Jazz club</t>
  </si>
  <si>
    <t>Dull, unrealistic, boring</t>
  </si>
  <si>
    <t>Would be a fun activity for younger teenagers with very limited knowledge</t>
  </si>
  <si>
    <t>Discussive</t>
  </si>
  <si>
    <t>Home Alone House</t>
  </si>
  <si>
    <t>Too many word</t>
  </si>
  <si>
    <t>Not accessible for those with set disability</t>
  </si>
  <si>
    <t>Male</t>
  </si>
  <si>
    <t>yes</t>
  </si>
  <si>
    <t>Simple, basic, insight</t>
  </si>
  <si>
    <t>Good for people just starting CSI or younger people interested</t>
  </si>
  <si>
    <t>detailed, unrealistic, basic</t>
  </si>
  <si>
    <t>The details of the scene are clear but the information is not presented in an interesting way</t>
  </si>
  <si>
    <t>Cis-Man</t>
  </si>
  <si>
    <t>Avengers Tower</t>
  </si>
  <si>
    <t>Very engaging activity</t>
  </si>
  <si>
    <t>Museum of Natural History</t>
  </si>
  <si>
    <t>good team engagement</t>
  </si>
  <si>
    <t>Loved that it was lego</t>
  </si>
  <si>
    <t>too much reading</t>
  </si>
  <si>
    <t>Female</t>
  </si>
  <si>
    <t>I love lego</t>
  </si>
  <si>
    <t>I feel as if I did not do forensics I would have been able to do these tasks</t>
  </si>
  <si>
    <t>Unique, interactive, chatty</t>
  </si>
  <si>
    <t>Yes</t>
  </si>
  <si>
    <t>Type one disability</t>
  </si>
  <si>
    <t>Pretty cool, lego</t>
  </si>
  <si>
    <t>Team mates didn't read</t>
  </si>
  <si>
    <t>Cis-Woman</t>
  </si>
  <si>
    <t>Mixed or multiple ethnic groups</t>
  </si>
  <si>
    <t>lego</t>
  </si>
  <si>
    <t>Lego is nice</t>
  </si>
  <si>
    <t>Be better robber</t>
  </si>
  <si>
    <t>Boutique Hotel</t>
  </si>
  <si>
    <t>It was interesting</t>
  </si>
  <si>
    <t>it gives a visual on how to carry out a crime scene. And is a good way to learn more and differently about it.</t>
  </si>
  <si>
    <t>Very interesting</t>
  </si>
  <si>
    <t>Has a lot of detail to be able to break down</t>
  </si>
  <si>
    <t>Kind of fun</t>
  </si>
  <si>
    <t>I think deeper questions would produce more thought</t>
  </si>
  <si>
    <t>Not bothered enough</t>
  </si>
  <si>
    <t>The excessive reading required was majorly putting me off and it was hard to visualise the crime scene.</t>
  </si>
  <si>
    <t>I like Lego</t>
  </si>
  <si>
    <t>It was fun but hard to visualise as an actual crime scene</t>
  </si>
  <si>
    <t>A bit boring</t>
  </si>
  <si>
    <t>Too many words, lost interest</t>
  </si>
  <si>
    <t>different, interactive, interesting</t>
  </si>
  <si>
    <t>Jazz Club</t>
  </si>
  <si>
    <t>Interactive, fun, interesting</t>
  </si>
  <si>
    <t>Interactive, interesting, different</t>
  </si>
  <si>
    <t>Engaging, easy visualisation</t>
  </si>
  <si>
    <t>If it was a replica of the CSI houses it would be more useful and prepare for the CS1 assessment. It's useful to picture the scene but more information would help more alongside it</t>
  </si>
  <si>
    <t>complicated, too much, unsure</t>
  </si>
  <si>
    <t>A lot of information and it's hard to picture the scene and where everything is. The Lego helped visualise the scene much more.</t>
  </si>
  <si>
    <t>Black, Black British, Carribean or African</t>
  </si>
  <si>
    <t>Engaging, interesting, fun</t>
  </si>
  <si>
    <t>Easy to envision the event of the crime</t>
  </si>
  <si>
    <t>Challenging</t>
  </si>
  <si>
    <t>Hard to envision the event of the crime</t>
  </si>
  <si>
    <t>It was fun</t>
  </si>
  <si>
    <t>Helps you to use your knowledge on what we have learnt in the past</t>
  </si>
  <si>
    <t>Interesting, fun, exciting</t>
  </si>
  <si>
    <t>A bit confusing, interactive</t>
  </si>
  <si>
    <t>Be helful to have more information about each floor/room</t>
  </si>
  <si>
    <t>Overwhelming, confusing, hard to follow</t>
  </si>
  <si>
    <t>A lot to read which makes it hard to focus and remember everything. Too much going on.</t>
  </si>
  <si>
    <t>Interesting, a little confusing</t>
  </si>
  <si>
    <t>If lego was modelled of crime scene houses it could help people prepare for the CSI assessment</t>
  </si>
  <si>
    <t>Confusing, hard to decipher, uninteresting</t>
  </si>
  <si>
    <t>As a visual learner the lego representation was easier to understand, the reading and trying to understand was hard to understand quickly</t>
  </si>
  <si>
    <t>Would be fun for open days</t>
  </si>
  <si>
    <t>It was alright</t>
  </si>
  <si>
    <t>B</t>
  </si>
  <si>
    <t>Disscussive</t>
  </si>
  <si>
    <t>Simplistic, engaging, tedious</t>
  </si>
  <si>
    <t>Interactive, unique, creative</t>
  </si>
  <si>
    <t>This activity was more beneficial in my opinion as I am more of a visual/practical learner.</t>
  </si>
  <si>
    <t>Simplistic, practical and informative</t>
  </si>
  <si>
    <t>This activity was pretty informative but the discussion questions could have been more specific to the scenario in order for better discussion to happen</t>
  </si>
  <si>
    <t>Interactive, unique and creative</t>
  </si>
  <si>
    <t>I am quite a hands on learner so this activity was very enjoyable and engaging</t>
  </si>
  <si>
    <t>Engaging, simplistic, slow</t>
  </si>
  <si>
    <t>Out of all the activities I think this one was most creative. I think that we could have answered questions on the crime, figuring out the suspect and working with others to solve the crime</t>
  </si>
  <si>
    <t>Challenging but fun</t>
  </si>
  <si>
    <t xml:space="preserve">Although the description of the crime scene is thorough it can be too much information all at once. </t>
  </si>
  <si>
    <t>Engaging and enjoyable</t>
  </si>
  <si>
    <t>We preferred this activity much more than the first one as being able to see the crime scenes visually helps you so much more when discussing exit and entry points, perimeters etc</t>
  </si>
  <si>
    <t>It was entertaining</t>
  </si>
  <si>
    <t>Wish we'd do this more</t>
  </si>
  <si>
    <t>Fun and engaging</t>
  </si>
  <si>
    <t>It was so much fun!!! Want to do it again. It was definitely way more throught provoking than the other exercise we did.</t>
  </si>
  <si>
    <t>visual impairment</t>
  </si>
  <si>
    <t>x</t>
  </si>
  <si>
    <t>Useful, communication, skills</t>
  </si>
  <si>
    <t>Informative, exciting, fun</t>
  </si>
  <si>
    <t>I understood the layout better and therefore would make better conclusions. Instead of presuming and imaging how the scene was layed out.</t>
  </si>
  <si>
    <t>It was engagine, helful, useful</t>
  </si>
  <si>
    <t>Interesting, different, exciting</t>
  </si>
  <si>
    <t>This activity made me think a lot more because I could actually view how the crime scene looks</t>
  </si>
  <si>
    <t>Communication, team building, unique</t>
  </si>
  <si>
    <t>Unique, engaging, fun</t>
  </si>
  <si>
    <t>Unique, fine, fun</t>
  </si>
  <si>
    <t>Just a bit long and quite a lot of reading</t>
  </si>
  <si>
    <t>Engaging, adventurous, interesting</t>
  </si>
  <si>
    <t>I really liked this method as it allowed us to easy explore a 3D model of a crime scene to easily work out routes of entry/exits, find murder weapons and explore an interesting crime scene.</t>
  </si>
  <si>
    <t>ADHD, Autism</t>
  </si>
  <si>
    <t>unique, different, intriguing</t>
  </si>
  <si>
    <t>Enjoyable, unique, fun</t>
  </si>
  <si>
    <t>difficult to visualise</t>
  </si>
  <si>
    <t>Engaging, interactive</t>
  </si>
  <si>
    <t>It was definitely easier to visualise the crime scene.</t>
  </si>
  <si>
    <t>Asian or Asian British</t>
  </si>
  <si>
    <t>Visualisation</t>
  </si>
  <si>
    <t>Interactive, interesting, engaging</t>
  </si>
  <si>
    <t>dyslexia</t>
  </si>
  <si>
    <t>Fun, different, perspective</t>
  </si>
  <si>
    <t>Lack of visuals</t>
  </si>
  <si>
    <t>Needs more of a focus on evidence</t>
  </si>
  <si>
    <t>Thought inducing scene</t>
  </si>
  <si>
    <t>Hard to visualise</t>
  </si>
  <si>
    <t>Harder to visualise the scene and reading personally isn't as engaging. Lots of text gets losed.</t>
  </si>
  <si>
    <t>Active, fun, practical</t>
  </si>
  <si>
    <t>Good way to actively apply crime scene knowledge from a table, I think that this is a good way to teach CSI.</t>
  </si>
  <si>
    <t>Interesting, less fun</t>
  </si>
  <si>
    <t>Very wordy</t>
  </si>
  <si>
    <t>Creative, interactive, okay</t>
  </si>
  <si>
    <t>Helpful for a first year activity due to simplicity</t>
  </si>
  <si>
    <t>Descriptive, teamwork, appropriate?</t>
  </si>
  <si>
    <t>A creative idea</t>
  </si>
  <si>
    <t>Less interesting as the first one</t>
  </si>
  <si>
    <t>I liked it</t>
  </si>
  <si>
    <t>Thought provoking, enjoyable</t>
  </si>
  <si>
    <t>Interesting, somewhat fun</t>
  </si>
  <si>
    <t>Could give more description</t>
  </si>
  <si>
    <t>It was good</t>
  </si>
  <si>
    <t>Could explain the scenario a bit better</t>
  </si>
  <si>
    <t>Engaging, memorable, different</t>
  </si>
  <si>
    <t>Stands out to other workshops because we are physically able to see the crime scenes. Very fun.</t>
  </si>
  <si>
    <t>Engaging and interesting</t>
  </si>
  <si>
    <t>Tasking(?), critical, fun</t>
  </si>
  <si>
    <t>Fun, tactical, informative</t>
  </si>
  <si>
    <t>Autism, ADHD, Dyslexia</t>
  </si>
  <si>
    <t>Interesting, visual aid</t>
  </si>
  <si>
    <t>Difficult to visualise scene, evidence etc. Difficult to retain information from paragraph to paragraph</t>
  </si>
  <si>
    <t>ADHA</t>
  </si>
  <si>
    <t>Fun, interesting, visual</t>
  </si>
  <si>
    <t>Interesting, fun, confusing</t>
  </si>
  <si>
    <t>Not much on evidence, hard to visualise if you don't know the layout of Stark Industry.</t>
  </si>
  <si>
    <t>Creative, different, enjoyable</t>
  </si>
  <si>
    <t>Wordy, confusing, baffeling</t>
  </si>
  <si>
    <t>Hard to picture, lots of words, hard to imagine</t>
  </si>
  <si>
    <t>Imaginative, interactive, creative</t>
  </si>
  <si>
    <t>Academic, useful, thought provoking</t>
  </si>
  <si>
    <t>Interactive, different, inclusive</t>
  </si>
  <si>
    <t>Interesting, intriguing</t>
  </si>
  <si>
    <t>Harder without seeing it/visualising</t>
  </si>
  <si>
    <t>Different, interactive, inclusive</t>
  </si>
  <si>
    <t>Interesting</t>
  </si>
  <si>
    <t>Harder without visualising the scene</t>
  </si>
  <si>
    <t>Unique, fun, interesting</t>
  </si>
  <si>
    <t>Easy to visualise. Better understanding. Cannot see whether there are any electrical issues.</t>
  </si>
  <si>
    <t>Unengaging, hard to visualise</t>
  </si>
  <si>
    <t>Too many words, hard ot visualise. Very detailed but repetitive - made me confused</t>
  </si>
  <si>
    <t>Different, interesting, fun</t>
  </si>
  <si>
    <t>Being able to visualise the scene was helpful, I wasn't sure what I was looking at at certain times.</t>
  </si>
  <si>
    <t>Descriptive, less clear</t>
  </si>
  <si>
    <t>Harder to visualise</t>
  </si>
  <si>
    <t>Unique, creative, fun</t>
  </si>
  <si>
    <t>Creative activity however to prepare for the crime scene assessment a real practice in crime scene houses would be more useful</t>
  </si>
  <si>
    <t>Descriptive, interesting, detailed</t>
  </si>
  <si>
    <t>Very detailed so easy to visualise but also easy to lose tract/forget what you've read</t>
  </si>
  <si>
    <t>Different, fun, creative</t>
  </si>
  <si>
    <t>Unengaging</t>
  </si>
  <si>
    <t>Found that the lego model was easier to visualise the evidence rather than the text.</t>
  </si>
  <si>
    <t>Engaging, neutral, group work</t>
  </si>
  <si>
    <t>Fun, engaging, interesting</t>
  </si>
  <si>
    <t>Neutral, group work, non-engaging</t>
  </si>
  <si>
    <t>Could've been more interactive instead of a verbal exercise. With a verbal exercise most people tend to loose interest.</t>
  </si>
  <si>
    <t>engaging, fun, interesting</t>
  </si>
  <si>
    <t>Thought provoking, collaborative</t>
  </si>
  <si>
    <t>engaging, enjoyable</t>
  </si>
  <si>
    <t>Allows you to visualise the crime scene, better for group work especially</t>
  </si>
  <si>
    <t xml:space="preserve">Neutral/OK, engaging, group work </t>
  </si>
  <si>
    <t>Fun, engagine, thinking skills</t>
  </si>
  <si>
    <t>Too much detail</t>
  </si>
  <si>
    <t>Interactive, engaging, visualisation</t>
  </si>
  <si>
    <t>Thought provoking scenario</t>
  </si>
  <si>
    <t>Not very engaging</t>
  </si>
  <si>
    <t>Interactive, visual</t>
  </si>
  <si>
    <t>Too many words</t>
  </si>
  <si>
    <t>Cool ass lego</t>
  </si>
  <si>
    <t>didn't like my picture taken, for compensation may I have the avengers tower :)</t>
  </si>
  <si>
    <t>Too much reading</t>
  </si>
  <si>
    <t>Lots of information that needs processed prior to answering questions, takes several read through before answering questions</t>
  </si>
  <si>
    <t>Different, fun, thought-provoking</t>
  </si>
  <si>
    <t>Fun, teamwork, inspiring</t>
  </si>
  <si>
    <t>Crystal in post box</t>
  </si>
  <si>
    <t>Different, unique, fun</t>
  </si>
  <si>
    <t>Very fun, interesting, unique</t>
  </si>
  <si>
    <t>The crystal in the post box</t>
  </si>
  <si>
    <t>different, well-thought</t>
  </si>
  <si>
    <t>Interesting, fun, unique</t>
  </si>
  <si>
    <t>Autism, ADHD</t>
  </si>
  <si>
    <t>New, informative, well-structured</t>
  </si>
  <si>
    <t>Nice structure, thought provoking - potentially make more interactive</t>
  </si>
  <si>
    <t>Fun, interesting, informative</t>
  </si>
  <si>
    <t>The visualisation of the crime scene helps visualis the apporaches needed to be taken and actually visualised the crime scene rather than all details being from text and discussed - each person will percieve the crime scene from text differently but this way everyone is on the same page</t>
  </si>
  <si>
    <t>Mastocytosis urticaria pigmetosa (prevents exersize)</t>
  </si>
  <si>
    <t>I don't know. Epic, squirrel, dead</t>
  </si>
  <si>
    <t>How do I put a ladder into evidence?</t>
  </si>
  <si>
    <t>Crystal in post</t>
  </si>
  <si>
    <t>Wordy, boring</t>
  </si>
  <si>
    <t xml:space="preserve">difficult for someone that has a learning disability. Need more on evidence packaging and health and safety </t>
  </si>
  <si>
    <t xml:space="preserve">Fun, enjoying, cool. Brain was ???. Interesting. </t>
  </si>
  <si>
    <t>Engaging, starts discussions</t>
  </si>
  <si>
    <t>Cool, engaging, exciting</t>
  </si>
  <si>
    <t>Focussed on lego more than questions about crime scene. More fun and want to do more than activity 1.</t>
  </si>
  <si>
    <t>Boring</t>
  </si>
  <si>
    <t>Fun, enjoyed lego</t>
  </si>
  <si>
    <t>Much more engaging when lego was involved. Helps visualise crime scene more.</t>
  </si>
  <si>
    <t>Fun, engaging, cool</t>
  </si>
  <si>
    <t>Other ethnic group</t>
  </si>
  <si>
    <t>Easier to visualise</t>
  </si>
  <si>
    <t>ADHD</t>
  </si>
  <si>
    <t>Hard to imagine</t>
  </si>
  <si>
    <t>Everyone had different ideas of a house</t>
  </si>
  <si>
    <t>Can visualise properly</t>
  </si>
  <si>
    <t>A discussion can give some insights from other people but not visualise the scene.</t>
  </si>
  <si>
    <t>Better visualisation</t>
  </si>
  <si>
    <t xml:space="preserve">It was easier to visualise the scene and give a better idea of what occured. </t>
  </si>
  <si>
    <t>ASD</t>
  </si>
  <si>
    <t>Confusing, thought-provoking</t>
  </si>
  <si>
    <t>Interesting, fun, clear</t>
  </si>
  <si>
    <t>Useful for visualising</t>
  </si>
  <si>
    <t>This activity really helped me to visualise the scene and see where things were.</t>
  </si>
  <si>
    <t>P01. I engage in group activities (coded)</t>
  </si>
  <si>
    <t>A1 activity (code)</t>
  </si>
  <si>
    <t>A2 activity (code)</t>
  </si>
  <si>
    <t>Column1</t>
  </si>
  <si>
    <t>P02. I am interested in crime scene investigation topics (coded)</t>
  </si>
  <si>
    <t>Q01. How much did you enjoy the activity</t>
  </si>
  <si>
    <t>Q02. How interested were you through the activity</t>
  </si>
  <si>
    <t>Q03. Did individuals in your group contribute equally</t>
  </si>
  <si>
    <t>Q04. How much did the activity reinforce some of the taught CSI components on your course?</t>
  </si>
  <si>
    <t>Q05. Do you think an activity such as this would help students prepare for their crime scene assessment?</t>
  </si>
  <si>
    <t>Q06. How well did the activity help you think about the stabilisation and prioritisation of evidence?</t>
  </si>
  <si>
    <t>Q07. How well did the activity help you think about how you would collect different forms of evidence?</t>
  </si>
  <si>
    <t>Q08. How well did the activity help you think about anti-contamination practices?</t>
  </si>
  <si>
    <t>Q09. How well did the activity help you think about sample packaging?</t>
  </si>
  <si>
    <t>Q10. How well did the activity help you think about crime scene health and safety?</t>
  </si>
  <si>
    <t>Q11. In three words, please tell us what you thought about the activity?</t>
  </si>
  <si>
    <t>Q12 Any other comments?</t>
  </si>
  <si>
    <t>D04. Ethnicity (code)</t>
  </si>
  <si>
    <t>First Activity</t>
  </si>
  <si>
    <t>Lego Q1</t>
  </si>
  <si>
    <t>Discussive Q1</t>
  </si>
  <si>
    <t>Lego Q2</t>
  </si>
  <si>
    <t>Discussive Q2</t>
  </si>
  <si>
    <t>Lego Q3</t>
  </si>
  <si>
    <t>Discussive Q3</t>
  </si>
  <si>
    <t>Lego Q4</t>
  </si>
  <si>
    <t>Discussive Q4</t>
  </si>
  <si>
    <t>Lego Q5</t>
  </si>
  <si>
    <t>Discussive Q5</t>
  </si>
  <si>
    <t>Lego Q6</t>
  </si>
  <si>
    <t>Discussive Q6</t>
  </si>
  <si>
    <t>Lego Q7</t>
  </si>
  <si>
    <t>Discussive Q7</t>
  </si>
  <si>
    <t>Lego Q8</t>
  </si>
  <si>
    <t>Discussive Q8</t>
  </si>
  <si>
    <t>Lego Q9</t>
  </si>
  <si>
    <t>Discussive Q9</t>
  </si>
  <si>
    <t>Lego Q10</t>
  </si>
  <si>
    <t>Discussive Q10</t>
  </si>
  <si>
    <t>Lego Q11</t>
  </si>
  <si>
    <t>Discussive Q11</t>
  </si>
  <si>
    <t>Lego Q12</t>
  </si>
  <si>
    <t>Discussive Q12</t>
  </si>
  <si>
    <t>MEAN</t>
  </si>
  <si>
    <t>Q1</t>
  </si>
  <si>
    <t>Q2</t>
  </si>
  <si>
    <t>Q3</t>
  </si>
  <si>
    <t>Q4</t>
  </si>
  <si>
    <t>Q5</t>
  </si>
  <si>
    <t>Q6</t>
  </si>
  <si>
    <t>Q7</t>
  </si>
  <si>
    <t>Q8</t>
  </si>
  <si>
    <t>Q9</t>
  </si>
  <si>
    <t>Q10</t>
  </si>
  <si>
    <t>STD</t>
  </si>
  <si>
    <t>P1</t>
  </si>
  <si>
    <t>P2</t>
  </si>
  <si>
    <t>P04</t>
  </si>
  <si>
    <t>Mean</t>
  </si>
  <si>
    <t>Standard Dev</t>
  </si>
  <si>
    <t>Bio sex (male/female/prefer not to say)</t>
  </si>
  <si>
    <t>Ethnicity</t>
  </si>
  <si>
    <t>SEND (Y/N)</t>
  </si>
  <si>
    <t>Lego sets (Y/N)</t>
  </si>
  <si>
    <t>Asian</t>
  </si>
  <si>
    <t>Black</t>
  </si>
  <si>
    <t>Mixed</t>
  </si>
  <si>
    <t>Other</t>
  </si>
  <si>
    <t>White</t>
  </si>
  <si>
    <t>lego first Level 4</t>
  </si>
  <si>
    <t>Discussive first Level 4</t>
  </si>
  <si>
    <t>lego first Level 5</t>
  </si>
  <si>
    <t>Discussive first Level 5</t>
  </si>
  <si>
    <t xml:space="preserve">lego first </t>
  </si>
  <si>
    <t>Discussive first</t>
  </si>
  <si>
    <t>Q1 Scores</t>
  </si>
  <si>
    <t>A1Q1</t>
  </si>
  <si>
    <t>A2Q1</t>
  </si>
  <si>
    <t>Lego first A1Q1</t>
  </si>
  <si>
    <t>Lego first A2Q1</t>
  </si>
  <si>
    <t>Discussive first A1Q1</t>
  </si>
  <si>
    <t>Discussive first A2Q1</t>
  </si>
  <si>
    <t>D02. Sex_n</t>
  </si>
  <si>
    <t>D03. Gender_n</t>
  </si>
  <si>
    <t>D05. Dis_n</t>
  </si>
  <si>
    <t>LminusD_Q1</t>
  </si>
  <si>
    <t>LminusD_Q2</t>
  </si>
  <si>
    <t>LminusD_Q3</t>
  </si>
  <si>
    <t>LminusD_Q4</t>
  </si>
  <si>
    <t>LminusD_Q5</t>
  </si>
  <si>
    <t>LminusD_Q6</t>
  </si>
  <si>
    <t>LminusD_Q7</t>
  </si>
  <si>
    <t>LminusD_Q8</t>
  </si>
  <si>
    <t>LminusD_Q9</t>
  </si>
  <si>
    <t>LminusD_Q10</t>
  </si>
  <si>
    <t>Q01</t>
  </si>
  <si>
    <t>Q02</t>
  </si>
  <si>
    <t>Q03</t>
  </si>
  <si>
    <t>Q04</t>
  </si>
  <si>
    <t>Q05</t>
  </si>
  <si>
    <t>Q06</t>
  </si>
  <si>
    <t>Q07</t>
  </si>
  <si>
    <t>Q08</t>
  </si>
  <si>
    <t>Q09</t>
  </si>
  <si>
    <t>White british</t>
  </si>
  <si>
    <t>PGM</t>
  </si>
  <si>
    <t>no answer</t>
  </si>
  <si>
    <t>Median</t>
  </si>
  <si>
    <t>median</t>
  </si>
  <si>
    <t>min</t>
  </si>
  <si>
    <t>Frequencies</t>
  </si>
  <si>
    <t>max</t>
  </si>
  <si>
    <t>SD</t>
  </si>
  <si>
    <t>P01</t>
  </si>
  <si>
    <t>P02</t>
  </si>
  <si>
    <t>Disc</t>
  </si>
  <si>
    <t>Lego-Disc</t>
  </si>
  <si>
    <t>Score</t>
  </si>
  <si>
    <t>total</t>
  </si>
  <si>
    <t>Percentages</t>
  </si>
  <si>
    <t>Percentage of positive and negative responses</t>
  </si>
  <si>
    <t>Descriptive Q1</t>
  </si>
  <si>
    <t>Descriptive Q2</t>
  </si>
  <si>
    <t>Descriptive Q3</t>
  </si>
  <si>
    <t>Descriptive Q4</t>
  </si>
  <si>
    <t>Descriptive Q5</t>
  </si>
  <si>
    <t>Descriptive Q6</t>
  </si>
  <si>
    <t>Descriptive Q7</t>
  </si>
  <si>
    <t>Descriptive Q8</t>
  </si>
  <si>
    <t>Descriptive Q9</t>
  </si>
  <si>
    <t>Descriptive Q10</t>
  </si>
  <si>
    <t>% positive</t>
  </si>
  <si>
    <t>% negative</t>
  </si>
  <si>
    <t>Descriptive</t>
  </si>
  <si>
    <t>(lego - desc)</t>
  </si>
  <si>
    <t>Descriptive (+ve)</t>
  </si>
  <si>
    <t>Descriptive (-ve)</t>
  </si>
  <si>
    <t>Lego (+ve)</t>
  </si>
  <si>
    <t>Lego (-ve)</t>
  </si>
  <si>
    <t>Change in +ve</t>
  </si>
  <si>
    <t>Change in -ve</t>
  </si>
  <si>
    <t>negative</t>
  </si>
  <si>
    <t>neutral</t>
  </si>
  <si>
    <t>positive</t>
  </si>
  <si>
    <t>Desc Q1</t>
  </si>
  <si>
    <t>Desc Q2</t>
  </si>
  <si>
    <t>Desc Q3</t>
  </si>
  <si>
    <t>Desc Q4</t>
  </si>
  <si>
    <t>Desc Q5</t>
  </si>
  <si>
    <t>Desc Q6</t>
  </si>
  <si>
    <t>Desc Q7</t>
  </si>
  <si>
    <t>Desc Q8</t>
  </si>
  <si>
    <t>Desc Q9</t>
  </si>
  <si>
    <t>Desc Q10</t>
  </si>
  <si>
    <t>L or D</t>
  </si>
  <si>
    <t>Data for scatter plot</t>
  </si>
  <si>
    <t>Counts</t>
  </si>
  <si>
    <t>Lego score</t>
  </si>
  <si>
    <t>Disc Score</t>
  </si>
  <si>
    <t>frequencies</t>
  </si>
  <si>
    <t>change in likert score</t>
  </si>
  <si>
    <t>With underscore to combine terms (e.g. too_hard)</t>
  </si>
  <si>
    <t>Positive Terms</t>
  </si>
  <si>
    <t>Lego Q11 W1</t>
  </si>
  <si>
    <t>Lego Q11 W2</t>
  </si>
  <si>
    <t>Lego Q11 W3</t>
  </si>
  <si>
    <t>Disc Q11 W1</t>
  </si>
  <si>
    <t>Disc Q11 W2</t>
  </si>
  <si>
    <t>Disc Q11 W3</t>
  </si>
  <si>
    <t>Lego Q11 terms</t>
  </si>
  <si>
    <t>Disc Q11 terms</t>
  </si>
  <si>
    <t>Lego Q11 key words/phrases</t>
  </si>
  <si>
    <t>Disc Q11 key words/phrases</t>
  </si>
  <si>
    <t>4 top words</t>
  </si>
  <si>
    <t>Comments from students who self-identified as disabiled</t>
  </si>
  <si>
    <t>WORDCLOUD DATA</t>
  </si>
  <si>
    <t>interactive</t>
  </si>
  <si>
    <t>interesting</t>
  </si>
  <si>
    <t>engaging</t>
  </si>
  <si>
    <t>visualisation</t>
  </si>
  <si>
    <t>active</t>
  </si>
  <si>
    <t xml:space="preserve">academic </t>
  </si>
  <si>
    <t>Term</t>
  </si>
  <si>
    <t>Count</t>
  </si>
  <si>
    <t>postive(1)/negative(-1)/neutral(0)</t>
  </si>
  <si>
    <t xml:space="preserve">% </t>
  </si>
  <si>
    <t>sex</t>
  </si>
  <si>
    <t>Dis</t>
  </si>
  <si>
    <t>For wordcloud</t>
  </si>
  <si>
    <t>tasking</t>
  </si>
  <si>
    <t>critical</t>
  </si>
  <si>
    <t>fun</t>
  </si>
  <si>
    <t>tactical</t>
  </si>
  <si>
    <t>informative</t>
  </si>
  <si>
    <t>adventurous</t>
  </si>
  <si>
    <t>alright</t>
  </si>
  <si>
    <t>engaging/engagement</t>
  </si>
  <si>
    <t>visual aid</t>
  </si>
  <si>
    <t>challenging</t>
  </si>
  <si>
    <t>basic</t>
  </si>
  <si>
    <t>appropriate</t>
  </si>
  <si>
    <t>visual</t>
  </si>
  <si>
    <t>confusing</t>
  </si>
  <si>
    <t>nice</t>
  </si>
  <si>
    <t>boring</t>
  </si>
  <si>
    <t>baffeling</t>
  </si>
  <si>
    <t>collaborative</t>
  </si>
  <si>
    <t>exciting</t>
  </si>
  <si>
    <t>useful</t>
  </si>
  <si>
    <t>communication</t>
  </si>
  <si>
    <t>skills</t>
  </si>
  <si>
    <t>group work</t>
  </si>
  <si>
    <t>non-engaging</t>
  </si>
  <si>
    <t>clear</t>
  </si>
  <si>
    <t>team/teamwork/team building/group work</t>
  </si>
  <si>
    <t>teamwork</t>
  </si>
  <si>
    <t>communication/chatty/discussions</t>
  </si>
  <si>
    <t>too wordy</t>
  </si>
  <si>
    <t>epic</t>
  </si>
  <si>
    <t>squirrel</t>
  </si>
  <si>
    <t>dead</t>
  </si>
  <si>
    <t>different</t>
  </si>
  <si>
    <t>thought_provoking</t>
  </si>
  <si>
    <t>descriptive</t>
  </si>
  <si>
    <t>enjoyable</t>
  </si>
  <si>
    <t>cool</t>
  </si>
  <si>
    <t>wordy</t>
  </si>
  <si>
    <t>visual/visual aid/visualisation</t>
  </si>
  <si>
    <t>unique</t>
  </si>
  <si>
    <t>detailed</t>
  </si>
  <si>
    <t>hard to imagine</t>
  </si>
  <si>
    <t>love</t>
  </si>
  <si>
    <t>chatty</t>
  </si>
  <si>
    <t>creative</t>
  </si>
  <si>
    <t>perspective</t>
  </si>
  <si>
    <t>lack of visuals</t>
  </si>
  <si>
    <t>enjoyable/enjoyed</t>
  </si>
  <si>
    <t>intriguing</t>
  </si>
  <si>
    <t>Only  5/7 responded</t>
  </si>
  <si>
    <t>Only  4/7 responded</t>
  </si>
  <si>
    <t>like</t>
  </si>
  <si>
    <t>entertaining</t>
  </si>
  <si>
    <t>too many words</t>
  </si>
  <si>
    <t>like/love</t>
  </si>
  <si>
    <t>new</t>
  </si>
  <si>
    <t>well-structured</t>
  </si>
  <si>
    <t>inclusive</t>
  </si>
  <si>
    <t>thought provoking</t>
  </si>
  <si>
    <t>good</t>
  </si>
  <si>
    <t>complicated</t>
  </si>
  <si>
    <t>too much</t>
  </si>
  <si>
    <t>unsure</t>
  </si>
  <si>
    <t>visualisation/visualise</t>
  </si>
  <si>
    <t>helpful</t>
  </si>
  <si>
    <t>thought-provoking/thinking skills</t>
  </si>
  <si>
    <t xml:space="preserve"> 12/13 responded</t>
  </si>
  <si>
    <t xml:space="preserve"> 11/13 responded</t>
  </si>
  <si>
    <t>overwhelming</t>
  </si>
  <si>
    <t>hard to follow</t>
  </si>
  <si>
    <t>thinking_skills/thought-inducing</t>
  </si>
  <si>
    <t>thinking_skills</t>
  </si>
  <si>
    <t>thinking skills/thought-inducing</t>
  </si>
  <si>
    <t>Terms in Fig 4</t>
  </si>
  <si>
    <t xml:space="preserve"> +ve or -ve</t>
  </si>
  <si>
    <t>freq</t>
  </si>
  <si>
    <t>Desc</t>
  </si>
  <si>
    <t>hard to decipher</t>
  </si>
  <si>
    <t>uninteresting</t>
  </si>
  <si>
    <t>okay</t>
  </si>
  <si>
    <t>clear/well-structured/thought</t>
  </si>
  <si>
    <t>imaginative</t>
  </si>
  <si>
    <t>memorable</t>
  </si>
  <si>
    <t>insight</t>
  </si>
  <si>
    <t>hard to visualise/imagine</t>
  </si>
  <si>
    <t>inspiring</t>
  </si>
  <si>
    <t>unengaging</t>
  </si>
  <si>
    <t>hard to visualise</t>
  </si>
  <si>
    <t>less clear</t>
  </si>
  <si>
    <t># +ve</t>
  </si>
  <si>
    <t>practical</t>
  </si>
  <si>
    <t>well-thought</t>
  </si>
  <si>
    <t xml:space="preserve">total = </t>
  </si>
  <si>
    <t># neutral</t>
  </si>
  <si>
    <t>simplistic</t>
  </si>
  <si>
    <t>tedious</t>
  </si>
  <si>
    <t>alright/neutral/fine</t>
  </si>
  <si>
    <t># -ve</t>
  </si>
  <si>
    <t>slow</t>
  </si>
  <si>
    <t>difficult_to_visualise</t>
  </si>
  <si>
    <t>% +ve</t>
  </si>
  <si>
    <t>dull</t>
  </si>
  <si>
    <t>discussions</t>
  </si>
  <si>
    <t>challenging/tasking</t>
  </si>
  <si>
    <t>% -ve</t>
  </si>
  <si>
    <t>engagement</t>
  </si>
  <si>
    <t>wordy/too many words/too much reading/detail</t>
  </si>
  <si>
    <t>too_wordy</t>
  </si>
  <si>
    <t>overwhelming/too much</t>
  </si>
  <si>
    <t>simple</t>
  </si>
  <si>
    <t>confusing/baffeling</t>
  </si>
  <si>
    <t>uninteresting/less interesting</t>
  </si>
  <si>
    <t>unrealistic</t>
  </si>
  <si>
    <t>hard/difficult to visualise/imagine / lack of visuals</t>
  </si>
  <si>
    <t>hard_to_visualise/imagine</t>
  </si>
  <si>
    <t>Negative Terms</t>
  </si>
  <si>
    <t>simple/simplistic</t>
  </si>
  <si>
    <t>unengaging/not engaging/not bothered engough</t>
  </si>
  <si>
    <t>hard to follow/decipher/less clear</t>
  </si>
  <si>
    <t>thinking skills</t>
  </si>
  <si>
    <t>%</t>
  </si>
  <si>
    <t>not engaging</t>
  </si>
  <si>
    <t>hard_to_follow/decipher</t>
  </si>
  <si>
    <t>fine</t>
  </si>
  <si>
    <t>enjoyed</t>
  </si>
  <si>
    <t>less_clear</t>
  </si>
  <si>
    <t>hard to follow/decipher</t>
  </si>
  <si>
    <t>less_fun</t>
  </si>
  <si>
    <t xml:space="preserve">good </t>
  </si>
  <si>
    <t>team</t>
  </si>
  <si>
    <t>dull/tedious</t>
  </si>
  <si>
    <t>not bothered enough</t>
  </si>
  <si>
    <t>less fun</t>
  </si>
  <si>
    <t>thought-inducing</t>
  </si>
  <si>
    <t>visualise</t>
  </si>
  <si>
    <t>team building</t>
  </si>
  <si>
    <t>group_work</t>
  </si>
  <si>
    <t>too much detail</t>
  </si>
  <si>
    <t>hard_to_decipher</t>
  </si>
  <si>
    <t>hard_to_follow</t>
  </si>
  <si>
    <t>hard_to_imagine</t>
  </si>
  <si>
    <t>hard_to_visualise</t>
  </si>
  <si>
    <t>less interesting</t>
  </si>
  <si>
    <t>lack_of_visuals</t>
  </si>
  <si>
    <t>less_interesting</t>
  </si>
  <si>
    <t>not_bothered_enough</t>
  </si>
  <si>
    <t>not_engaging</t>
  </si>
  <si>
    <t>team_building</t>
  </si>
  <si>
    <t>too_many_words</t>
  </si>
  <si>
    <t>too_much</t>
  </si>
  <si>
    <t>too_much_detail</t>
  </si>
  <si>
    <t>too_much_reading</t>
  </si>
  <si>
    <t>Comments from students of non-white ethnicity</t>
  </si>
  <si>
    <t>Paired comments</t>
  </si>
  <si>
    <t>Comments for only one activity</t>
  </si>
  <si>
    <t>Q12 Lego</t>
  </si>
  <si>
    <t>Q12 Descriptive</t>
  </si>
  <si>
    <t>Descriptive Q12</t>
  </si>
  <si>
    <t>Lego activity 'was easy to envision the event of the crime', Descriptive: 'hard to envision' 'be more interactive instead of verbal exercise, lose interest'</t>
  </si>
  <si>
    <t># comments</t>
  </si>
  <si>
    <t># postive comments</t>
  </si>
  <si>
    <t># negative comments</t>
  </si>
  <si>
    <t>Wilcoxon</t>
  </si>
  <si>
    <t>Mann Whitney U</t>
  </si>
  <si>
    <t>(n=32,44)</t>
  </si>
  <si>
    <t>(n=21, 52)</t>
  </si>
  <si>
    <t>n is too small (66, 7), too unbalanced</t>
  </si>
  <si>
    <t>(n=61, 13)</t>
  </si>
  <si>
    <t>Question</t>
  </si>
  <si>
    <t>Paired (all LegoDesc)</t>
  </si>
  <si>
    <t>Variable</t>
  </si>
  <si>
    <t>Level (4 or 5)</t>
  </si>
  <si>
    <t>Sex (male, female)</t>
  </si>
  <si>
    <t>Ethnicity (white, minority)</t>
  </si>
  <si>
    <t>Disability (no, yes)</t>
  </si>
  <si>
    <t>&lt;0.001</t>
  </si>
  <si>
    <t>L5 slightly higher</t>
  </si>
  <si>
    <t>n.s.</t>
  </si>
  <si>
    <t>0.081 (n.s.)</t>
  </si>
  <si>
    <t>disab &gt;+ve</t>
  </si>
  <si>
    <t>LminusD</t>
  </si>
  <si>
    <t>0.062 (n.s.)</t>
  </si>
  <si>
    <t>0.09 (n.s.)</t>
  </si>
  <si>
    <t>disab bit &gt;+ve</t>
  </si>
  <si>
    <t>0.07 (n.s.)</t>
  </si>
  <si>
    <t>M bit &lt;+ve than F</t>
  </si>
  <si>
    <t>0.093 (n.s.)</t>
  </si>
  <si>
    <t xml:space="preserve">disab bit lower </t>
  </si>
  <si>
    <t>M &gt; +ve to lego</t>
  </si>
  <si>
    <t>M bit &gt;-ve than W</t>
  </si>
  <si>
    <t>M bit &gt;-ve than F</t>
  </si>
  <si>
    <t>0.056 (n.s.)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</si>
</sst>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font>
      <sz val="11"/>
      <color theme="1"/>
      <name val="Aptos Narrow"/>
      <family val="2"/>
      <scheme val="minor"/>
    </font>
    <font>
      <b/>
      <sz val="11"/>
      <color theme="1"/>
      <name val="Aptos Narrow"/>
      <family val="2"/>
      <scheme val="minor"/>
    </font>
    <font>
      <sz val="8"/>
      <name val="Aptos Narrow"/>
      <family val="2"/>
      <scheme val="minor"/>
    </font>
    <font>
      <b/>
      <sz val="11"/>
      <color theme="0"/>
      <name val="Aptos Narrow"/>
      <family val="2"/>
      <scheme val="minor"/>
    </font>
    <font>
      <sz val="11"/>
      <name val="Aptos Narrow"/>
      <family val="2"/>
      <scheme val="minor"/>
    </font>
    <font>
      <sz val="10"/>
      <color theme="1"/>
      <name val="Calibri"/>
      <family val="2"/>
    </font>
    <font>
      <b/>
      <i/>
      <sz val="11"/>
      <color theme="1"/>
      <name val="Aptos Narrow"/>
      <family val="2"/>
      <scheme val="minor"/>
    </font>
    <font>
      <i/>
      <sz val="11"/>
      <name val="Aptos Narrow"/>
      <family val="2"/>
      <scheme val="minor"/>
    </font>
    <font>
      <i/>
      <sz val="11"/>
      <color theme="1"/>
      <name val="Aptos Narrow"/>
      <family val="2"/>
      <scheme val="minor"/>
    </font>
    <font>
      <b/>
      <sz val="18"/>
      <color theme="1"/>
      <name val="Aptos Narrow"/>
      <family val="2"/>
      <scheme val="minor"/>
    </font>
  </fonts>
  <fills count="6">
    <fill>
      <patternFill patternType="none"/>
    </fill>
    <fill>
      <patternFill patternType="gray125"/>
    </fill>
    <fill>
      <patternFill patternType="solid">
        <fgColor theme="4" tint="0.79998168889431442"/>
        <bgColor theme="4" tint="0.79998168889431442"/>
      </patternFill>
    </fill>
    <fill>
      <patternFill patternType="solid">
        <fgColor theme="4"/>
        <bgColor theme="4"/>
      </patternFill>
    </fill>
    <fill>
      <patternFill patternType="solid">
        <fgColor rgb="FFFFFF00"/>
        <bgColor indexed="64"/>
      </patternFill>
    </fill>
    <fill>
      <patternFill patternType="solid">
        <fgColor rgb="FFFF0000"/>
        <bgColor indexed="64"/>
      </patternFill>
    </fill>
  </fills>
  <borders count="9">
    <border>
      <left/>
      <right/>
      <top/>
      <bottom/>
      <diagonal/>
    </border>
    <border>
      <left/>
      <right/>
      <top style="thin">
        <color theme="4" tint="0.39997558519241921"/>
      </top>
      <bottom style="thin">
        <color theme="4" tint="0.3999755851924192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4" tint="0.39997558519241921"/>
      </right>
      <top style="thin">
        <color theme="4" tint="0.39997558519241921"/>
      </top>
      <bottom style="thin">
        <color theme="4" tint="0.39997558519241921"/>
      </bottom>
      <diagonal/>
    </border>
    <border>
      <left/>
      <right/>
      <top/>
      <bottom style="thin">
        <color theme="4" tint="0.39997558519241921"/>
      </bottom>
      <diagonal/>
    </border>
    <border>
      <left/>
      <right/>
      <top style="thin">
        <color theme="4" tint="0.3999755851924192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8">
    <xf numFmtId="0" fontId="0" fillId="0" borderId="0" xfId="0"/>
    <xf numFmtId="0" fontId="1" fillId="0" borderId="0" xfId="0" applyFont="1"/>
    <xf numFmtId="0" fontId="0" fillId="0" borderId="0" xfId="0" applyAlignment="1">
      <alignment wrapText="1"/>
    </xf>
    <xf numFmtId="2" fontId="0" fillId="0" borderId="0" xfId="0" applyNumberFormat="1"/>
    <xf numFmtId="164" fontId="0" fillId="0" borderId="0" xfId="0" applyNumberFormat="1"/>
    <xf numFmtId="1" fontId="0" fillId="0" borderId="0" xfId="0" applyNumberFormat="1"/>
    <xf numFmtId="0" fontId="0" fillId="2" borderId="1" xfId="0" applyFill="1" applyBorder="1"/>
    <xf numFmtId="0" fontId="0" fillId="0" borderId="1" xfId="0" applyBorder="1"/>
    <xf numFmtId="0" fontId="0" fillId="4" borderId="0" xfId="0" applyFill="1"/>
    <xf numFmtId="0" fontId="3" fillId="3" borderId="1" xfId="0" applyFont="1" applyFill="1" applyBorder="1" applyAlignment="1">
      <alignment wrapText="1"/>
    </xf>
    <xf numFmtId="0" fontId="3" fillId="3" borderId="0" xfId="0" applyFont="1" applyFill="1" applyAlignment="1">
      <alignment wrapText="1"/>
    </xf>
    <xf numFmtId="0" fontId="4" fillId="0" borderId="0" xfId="0" applyFont="1"/>
    <xf numFmtId="0" fontId="0" fillId="5" borderId="0" xfId="0" applyFill="1"/>
    <xf numFmtId="49" fontId="0" fillId="0" borderId="0" xfId="0" applyNumberFormat="1"/>
    <xf numFmtId="0" fontId="5" fillId="0" borderId="0" xfId="0" applyFont="1" applyAlignment="1">
      <alignment horizontal="center" vertical="center" wrapText="1"/>
    </xf>
    <xf numFmtId="0" fontId="1" fillId="4" borderId="0" xfId="0" applyFont="1" applyFill="1"/>
    <xf numFmtId="0" fontId="0" fillId="0" borderId="0" xfId="0" applyAlignment="1">
      <alignment horizontal="left"/>
    </xf>
    <xf numFmtId="0" fontId="1" fillId="0" borderId="2" xfId="0" applyFont="1" applyBorder="1" applyAlignment="1">
      <alignment wrapText="1"/>
    </xf>
    <xf numFmtId="0" fontId="1" fillId="0" borderId="2" xfId="0" applyFont="1" applyBorder="1" applyAlignment="1">
      <alignment horizontal="left" wrapText="1"/>
    </xf>
    <xf numFmtId="0" fontId="0" fillId="0" borderId="2" xfId="0" applyBorder="1" applyAlignment="1">
      <alignment wrapText="1"/>
    </xf>
    <xf numFmtId="0" fontId="1" fillId="0" borderId="2" xfId="0" applyFont="1" applyBorder="1"/>
    <xf numFmtId="0" fontId="0" fillId="0" borderId="2" xfId="0" applyBorder="1" applyAlignment="1">
      <alignment horizontal="left"/>
    </xf>
    <xf numFmtId="0" fontId="0" fillId="0" borderId="2" xfId="0" applyBorder="1"/>
    <xf numFmtId="0" fontId="0" fillId="2" borderId="3" xfId="0" applyFill="1" applyBorder="1"/>
    <xf numFmtId="0" fontId="0" fillId="0" borderId="3" xfId="0" applyBorder="1"/>
    <xf numFmtId="0" fontId="1" fillId="0" borderId="0" xfId="0" applyFont="1" applyAlignment="1">
      <alignment vertical="top"/>
    </xf>
    <xf numFmtId="0" fontId="1" fillId="4" borderId="2" xfId="0" applyFont="1" applyFill="1" applyBorder="1" applyAlignment="1">
      <alignment horizontal="left" wrapText="1"/>
    </xf>
    <xf numFmtId="0" fontId="6" fillId="0" borderId="0" xfId="0" applyFont="1" applyAlignment="1">
      <alignment horizontal="left"/>
    </xf>
    <xf numFmtId="0" fontId="0" fillId="4" borderId="2" xfId="0" applyFill="1" applyBorder="1" applyAlignment="1">
      <alignment horizontal="left"/>
    </xf>
    <xf numFmtId="0" fontId="7" fillId="0" borderId="0" xfId="0" applyFont="1"/>
    <xf numFmtId="0" fontId="8" fillId="0" borderId="0" xfId="0" applyFont="1"/>
    <xf numFmtId="0" fontId="0" fillId="2" borderId="0" xfId="0" applyFill="1"/>
    <xf numFmtId="0" fontId="3" fillId="3" borderId="4" xfId="0" applyFont="1" applyFill="1" applyBorder="1" applyAlignment="1">
      <alignment wrapText="1"/>
    </xf>
    <xf numFmtId="0" fontId="0" fillId="0" borderId="5" xfId="0" applyBorder="1"/>
    <xf numFmtId="0" fontId="0" fillId="0" borderId="1" xfId="0" applyBorder="1" applyAlignment="1">
      <alignment vertical="top"/>
    </xf>
    <xf numFmtId="0" fontId="0" fillId="0" borderId="1" xfId="0" applyBorder="1" applyAlignment="1">
      <alignment vertical="top" wrapText="1"/>
    </xf>
    <xf numFmtId="0" fontId="0" fillId="2" borderId="1" xfId="0" applyFill="1" applyBorder="1" applyAlignment="1">
      <alignment vertical="top"/>
    </xf>
    <xf numFmtId="0" fontId="0" fillId="2" borderId="1" xfId="0" applyFill="1" applyBorder="1" applyAlignment="1">
      <alignment vertical="top" wrapText="1"/>
    </xf>
    <xf numFmtId="0" fontId="0" fillId="2" borderId="3" xfId="0" applyFill="1" applyBorder="1" applyAlignment="1">
      <alignment vertical="top" wrapText="1"/>
    </xf>
    <xf numFmtId="0" fontId="0" fillId="0" borderId="3" xfId="0" applyBorder="1" applyAlignment="1">
      <alignment vertical="top" wrapText="1"/>
    </xf>
    <xf numFmtId="0" fontId="0" fillId="0" borderId="0" xfId="0" applyAlignment="1">
      <alignment vertical="top" wrapText="1"/>
    </xf>
    <xf numFmtId="0" fontId="0" fillId="0" borderId="6" xfId="0" applyBorder="1"/>
    <xf numFmtId="0" fontId="0" fillId="0" borderId="6" xfId="0" applyBorder="1" applyAlignment="1">
      <alignment vertical="top" wrapText="1"/>
    </xf>
    <xf numFmtId="0" fontId="0" fillId="0" borderId="7" xfId="0" applyBorder="1" applyAlignment="1">
      <alignment vertical="top" wrapText="1"/>
    </xf>
    <xf numFmtId="0" fontId="0" fillId="0" borderId="7" xfId="0" applyBorder="1"/>
    <xf numFmtId="0" fontId="1" fillId="0" borderId="8" xfId="0" applyFont="1" applyBorder="1"/>
    <xf numFmtId="0" fontId="0" fillId="0" borderId="8" xfId="0" applyBorder="1"/>
    <xf numFmtId="0" fontId="9" fillId="4" borderId="0" xfId="0" applyFont="1" applyFill="1"/>
  </cellXfs>
  <cellStyles count="1">
    <cellStyle name="Normal" xfId="0" builtinId="0"/>
  </cellStyles>
  <dxfs count="120">
    <dxf>
      <border diagonalUp="0" diagonalDown="0">
        <left/>
        <right/>
        <top style="thin">
          <color theme="4" tint="0.39997558519241921"/>
        </top>
        <bottom style="thin">
          <color theme="4" tint="0.39997558519241921"/>
        </bottom>
        <vertical/>
        <horizontal/>
      </border>
    </dxf>
    <dxf>
      <border diagonalUp="0" diagonalDown="0">
        <left/>
        <right/>
        <top style="thin">
          <color theme="4" tint="0.39997558519241921"/>
        </top>
        <bottom style="thin">
          <color theme="4" tint="0.39997558519241921"/>
        </bottom>
        <vertical/>
        <horizontal/>
      </border>
    </dxf>
    <dxf>
      <border diagonalUp="0" diagonalDown="0">
        <left/>
        <right/>
        <top style="thin">
          <color theme="4" tint="0.39997558519241921"/>
        </top>
        <bottom style="thin">
          <color theme="4" tint="0.39997558519241921"/>
        </bottom>
        <vertical/>
        <horizontal/>
      </border>
    </dxf>
    <dxf>
      <border diagonalUp="0" diagonalDown="0">
        <left/>
        <right/>
        <top style="thin">
          <color theme="4" tint="0.39997558519241921"/>
        </top>
        <bottom style="thin">
          <color theme="4" tint="0.39997558519241921"/>
        </bottom>
        <vertical/>
        <horizontal/>
      </border>
    </dxf>
    <dxf>
      <border diagonalUp="0" diagonalDown="0">
        <left/>
        <right/>
        <top style="thin">
          <color theme="4" tint="0.39997558519241921"/>
        </top>
        <bottom style="thin">
          <color theme="4" tint="0.39997558519241921"/>
        </bottom>
        <vertical/>
        <horizontal/>
      </border>
    </dxf>
    <dxf>
      <border diagonalUp="0" diagonalDown="0">
        <left/>
        <right/>
        <top style="thin">
          <color theme="4" tint="0.39997558519241921"/>
        </top>
        <bottom style="thin">
          <color theme="4" tint="0.39997558519241921"/>
        </bottom>
        <vertical/>
        <horizontal/>
      </border>
    </dxf>
    <dxf>
      <border diagonalUp="0" diagonalDown="0">
        <left/>
        <right/>
        <top style="thin">
          <color theme="4" tint="0.39997558519241921"/>
        </top>
        <bottom style="thin">
          <color theme="4" tint="0.39997558519241921"/>
        </bottom>
        <vertical/>
        <horizontal/>
      </border>
    </dxf>
    <dxf>
      <border diagonalUp="0" diagonalDown="0">
        <left/>
        <right/>
        <top style="thin">
          <color theme="4" tint="0.39997558519241921"/>
        </top>
        <bottom style="thin">
          <color theme="4" tint="0.39997558519241921"/>
        </bottom>
        <vertical/>
        <horizontal/>
      </border>
    </dxf>
    <dxf>
      <border diagonalUp="0" diagonalDown="0">
        <left/>
        <right/>
        <top style="thin">
          <color theme="4" tint="0.39997558519241921"/>
        </top>
        <bottom style="thin">
          <color theme="4" tint="0.39997558519241921"/>
        </bottom>
        <vertical/>
        <horizontal/>
      </border>
    </dxf>
    <dxf>
      <border diagonalUp="0" diagonalDown="0">
        <left/>
        <right/>
        <top style="thin">
          <color theme="4" tint="0.39997558519241921"/>
        </top>
        <bottom style="thin">
          <color theme="4" tint="0.39997558519241921"/>
        </bottom>
        <vertical/>
        <horizontal/>
      </border>
    </dxf>
    <dxf>
      <border diagonalUp="0" diagonalDown="0">
        <left/>
        <right/>
        <top style="thin">
          <color theme="4" tint="0.39997558519241921"/>
        </top>
        <bottom style="thin">
          <color theme="4" tint="0.39997558519241921"/>
        </bottom>
        <vertical/>
        <horizontal/>
      </border>
    </dxf>
    <dxf>
      <border diagonalUp="0" diagonalDown="0">
        <left/>
        <right/>
        <top style="thin">
          <color theme="4" tint="0.39997558519241921"/>
        </top>
        <bottom style="thin">
          <color theme="4" tint="0.39997558519241921"/>
        </bottom>
        <vertical/>
        <horizontal/>
      </border>
    </dxf>
    <dxf>
      <border diagonalUp="0" diagonalDown="0">
        <left/>
        <right/>
        <top style="thin">
          <color theme="4" tint="0.39997558519241921"/>
        </top>
        <bottom style="thin">
          <color theme="4" tint="0.39997558519241921"/>
        </bottom>
        <vertical/>
        <horizontal/>
      </border>
    </dxf>
    <dxf>
      <border diagonalUp="0" diagonalDown="0">
        <left/>
        <right/>
        <top style="thin">
          <color theme="4" tint="0.39997558519241921"/>
        </top>
        <bottom style="thin">
          <color theme="4" tint="0.39997558519241921"/>
        </bottom>
        <vertical/>
        <horizontal/>
      </border>
    </dxf>
    <dxf>
      <border diagonalUp="0" diagonalDown="0">
        <left/>
        <right/>
        <top style="thin">
          <color theme="4" tint="0.39997558519241921"/>
        </top>
        <bottom style="thin">
          <color theme="4" tint="0.39997558519241921"/>
        </bottom>
        <vertical/>
        <horizontal/>
      </border>
    </dxf>
    <dxf>
      <border diagonalUp="0" diagonalDown="0">
        <left/>
        <right/>
        <top style="thin">
          <color theme="4" tint="0.39997558519241921"/>
        </top>
        <bottom style="thin">
          <color theme="4" tint="0.39997558519241921"/>
        </bottom>
        <vertical/>
        <horizontal/>
      </border>
    </dxf>
    <dxf>
      <border diagonalUp="0" diagonalDown="0">
        <left/>
        <right/>
        <top style="thin">
          <color theme="4" tint="0.39997558519241921"/>
        </top>
        <bottom style="thin">
          <color theme="4" tint="0.39997558519241921"/>
        </bottom>
        <vertical/>
        <horizontal/>
      </border>
    </dxf>
    <dxf>
      <border diagonalUp="0" diagonalDown="0">
        <left/>
        <right/>
        <top style="thin">
          <color theme="4" tint="0.39997558519241921"/>
        </top>
        <bottom style="thin">
          <color theme="4" tint="0.39997558519241921"/>
        </bottom>
        <vertical/>
        <horizontal/>
      </border>
    </dxf>
    <dxf>
      <border diagonalUp="0" diagonalDown="0">
        <left/>
        <right/>
        <top style="thin">
          <color theme="4" tint="0.39997558519241921"/>
        </top>
        <bottom style="thin">
          <color theme="4" tint="0.39997558519241921"/>
        </bottom>
        <vertical/>
        <horizontal/>
      </border>
    </dxf>
    <dxf>
      <border diagonalUp="0" diagonalDown="0">
        <left/>
        <right/>
        <top style="thin">
          <color theme="4" tint="0.39997558519241921"/>
        </top>
        <bottom style="thin">
          <color theme="4" tint="0.39997558519241921"/>
        </bottom>
        <vertical/>
        <horizontal/>
      </border>
    </dxf>
    <dxf>
      <border diagonalUp="0" diagonalDown="0">
        <left/>
        <right/>
        <top style="thin">
          <color theme="4" tint="0.39997558519241921"/>
        </top>
        <bottom style="thin">
          <color theme="4" tint="0.39997558519241921"/>
        </bottom>
        <vertical/>
        <horizontal/>
      </border>
    </dxf>
    <dxf>
      <border diagonalUp="0" diagonalDown="0">
        <left/>
        <right/>
        <top style="thin">
          <color theme="4" tint="0.39997558519241921"/>
        </top>
        <bottom style="thin">
          <color theme="4" tint="0.39997558519241921"/>
        </bottom>
        <vertical/>
        <horizontal/>
      </border>
    </dxf>
    <dxf>
      <border diagonalUp="0" diagonalDown="0">
        <left/>
        <right/>
        <top style="thin">
          <color theme="4" tint="0.39997558519241921"/>
        </top>
        <bottom style="thin">
          <color theme="4" tint="0.39997558519241921"/>
        </bottom>
        <vertical/>
        <horizontal/>
      </border>
    </dxf>
    <dxf>
      <border diagonalUp="0" diagonalDown="0">
        <left/>
        <right/>
        <top style="thin">
          <color theme="4" tint="0.39997558519241921"/>
        </top>
        <bottom style="thin">
          <color theme="4" tint="0.39997558519241921"/>
        </bottom>
        <vertical/>
        <horizontal/>
      </border>
    </dxf>
    <dxf>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bottom style="thin">
          <color theme="4" tint="0.39997558519241921"/>
        </bottom>
      </border>
    </dxf>
    <dxf>
      <border outline="0">
        <left style="thin">
          <color theme="4" tint="0.39997558519241921"/>
        </left>
        <top style="thin">
          <color theme="4" tint="0.39997558519241921"/>
        </top>
        <bottom style="thin">
          <color theme="4" tint="0.39997558519241921"/>
        </bottom>
      </border>
    </dxf>
    <dxf>
      <font>
        <b/>
        <i val="0"/>
        <strike val="0"/>
        <condense val="0"/>
        <extend val="0"/>
        <outline val="0"/>
        <shadow val="0"/>
        <u val="none"/>
        <vertAlign val="baseline"/>
        <sz val="11"/>
        <color theme="0"/>
        <name val="Aptos Narrow"/>
        <family val="2"/>
        <scheme val="minor"/>
      </font>
      <fill>
        <patternFill patternType="solid">
          <fgColor theme="4"/>
          <bgColor theme="4"/>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Aptos Narrow"/>
        <family val="2"/>
        <scheme val="minor"/>
      </font>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Aptos Narrow"/>
        <family val="2"/>
        <scheme val="minor"/>
      </font>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Aptos Narrow"/>
        <family val="2"/>
        <scheme val="minor"/>
      </font>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Aptos Narrow"/>
        <family val="2"/>
        <scheme val="minor"/>
      </font>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Aptos Narrow"/>
        <family val="2"/>
        <scheme val="minor"/>
      </font>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Aptos Narrow"/>
        <family val="2"/>
        <scheme val="minor"/>
      </font>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Aptos Narrow"/>
        <family val="2"/>
        <scheme val="minor"/>
      </font>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Aptos Narrow"/>
        <family val="2"/>
        <scheme val="minor"/>
      </font>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Aptos Narrow"/>
        <family val="2"/>
        <scheme val="minor"/>
      </font>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Aptos Narrow"/>
        <family val="2"/>
        <scheme val="minor"/>
      </font>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Aptos Narrow"/>
        <family val="2"/>
        <scheme val="minor"/>
      </font>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Aptos Narrow"/>
        <family val="2"/>
        <scheme val="minor"/>
      </font>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Aptos Narrow"/>
        <family val="2"/>
        <scheme val="minor"/>
      </font>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Aptos Narrow"/>
        <family val="2"/>
        <scheme val="minor"/>
      </font>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Aptos Narrow"/>
        <family val="2"/>
        <scheme val="minor"/>
      </font>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Aptos Narrow"/>
        <family val="2"/>
        <scheme val="minor"/>
      </font>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Aptos Narrow"/>
        <family val="2"/>
        <scheme val="minor"/>
      </font>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Aptos Narrow"/>
        <family val="2"/>
        <scheme val="minor"/>
      </font>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Aptos Narrow"/>
        <family val="2"/>
        <scheme val="minor"/>
      </font>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Aptos Narrow"/>
        <family val="2"/>
        <scheme val="minor"/>
      </font>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Aptos Narrow"/>
        <family val="2"/>
        <scheme val="minor"/>
      </font>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Aptos Narrow"/>
        <family val="2"/>
        <scheme val="minor"/>
      </font>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Aptos Narrow"/>
        <family val="2"/>
        <scheme val="minor"/>
      </font>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Aptos Narrow"/>
        <family val="2"/>
        <scheme val="minor"/>
      </font>
      <border diagonalUp="0" diagonalDown="0">
        <left/>
        <right/>
        <top style="thin">
          <color theme="4" tint="0.39997558519241921"/>
        </top>
        <bottom style="thin">
          <color theme="4" tint="0.39997558519241921"/>
        </bottom>
        <vertical/>
        <horizontal/>
      </border>
    </dxf>
    <dxf>
      <border outline="0">
        <left style="thin">
          <color theme="4" tint="0.39997558519241921"/>
        </left>
      </border>
    </dxf>
    <dxf>
      <font>
        <b/>
        <i val="0"/>
        <strike val="0"/>
        <condense val="0"/>
        <extend val="0"/>
        <outline val="0"/>
        <shadow val="0"/>
        <u val="none"/>
        <vertAlign val="baseline"/>
        <sz val="11"/>
        <color theme="0"/>
        <name val="Aptos Narrow"/>
        <family val="2"/>
        <scheme val="minor"/>
      </font>
      <fill>
        <patternFill patternType="solid">
          <fgColor theme="4"/>
          <bgColor theme="4"/>
        </patternFill>
      </fil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alignment horizontal="general" vertical="bottom" textRotation="0" wrapText="1" indent="0" justifyLastLine="0" shrinkToFit="0" readingOrder="0"/>
    </dxf>
    <dxf>
      <alignment horizontal="general" vertical="bottom" textRotation="0" wrapText="1" indent="0" justifyLastLine="0" shrinkToFit="0" readingOrder="0"/>
    </dxf>
    <dxf>
      <fill>
        <patternFill patternType="solid">
          <fgColor indexed="64"/>
          <bgColor rgb="FFFF0000"/>
        </patternFill>
      </fill>
    </dxf>
    <dxf>
      <alignment horizontal="general" vertical="bottom" textRotation="0" wrapText="1" indent="0" justifyLastLine="0" shrinkToFit="0" readingOrder="0"/>
    </dxf>
    <dxf>
      <alignment horizontal="general" vertical="bottom" textRotation="0" wrapText="1"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numFmt numFmtId="30" formatCode="@"/>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100.xml.rels><?xml version="1.0" encoding="UTF-8" standalone="yes"?>
<Relationships xmlns="http://schemas.openxmlformats.org/package/2006/relationships"><Relationship Id="rId2" Type="http://schemas.microsoft.com/office/2011/relationships/chartColorStyle" Target="colors137.xml"/><Relationship Id="rId1" Type="http://schemas.microsoft.com/office/2011/relationships/chartStyle" Target="style137.xml"/></Relationships>
</file>

<file path=xl/charts/_rels/chart101.xml.rels><?xml version="1.0" encoding="UTF-8" standalone="yes"?>
<Relationships xmlns="http://schemas.openxmlformats.org/package/2006/relationships"><Relationship Id="rId2" Type="http://schemas.microsoft.com/office/2011/relationships/chartColorStyle" Target="colors138.xml"/><Relationship Id="rId1" Type="http://schemas.microsoft.com/office/2011/relationships/chartStyle" Target="style138.xml"/></Relationships>
</file>

<file path=xl/charts/_rels/chart102.xml.rels><?xml version="1.0" encoding="UTF-8" standalone="yes"?>
<Relationships xmlns="http://schemas.openxmlformats.org/package/2006/relationships"><Relationship Id="rId2" Type="http://schemas.microsoft.com/office/2011/relationships/chartColorStyle" Target="colors139.xml"/><Relationship Id="rId1" Type="http://schemas.microsoft.com/office/2011/relationships/chartStyle" Target="style139.xml"/></Relationships>
</file>

<file path=xl/charts/_rels/chart103.xml.rels><?xml version="1.0" encoding="UTF-8" standalone="yes"?>
<Relationships xmlns="http://schemas.openxmlformats.org/package/2006/relationships"><Relationship Id="rId2" Type="http://schemas.microsoft.com/office/2011/relationships/chartColorStyle" Target="colors140.xml"/><Relationship Id="rId1" Type="http://schemas.microsoft.com/office/2011/relationships/chartStyle" Target="style140.xml"/></Relationships>
</file>

<file path=xl/charts/_rels/chart104.xml.rels><?xml version="1.0" encoding="UTF-8" standalone="yes"?>
<Relationships xmlns="http://schemas.openxmlformats.org/package/2006/relationships"><Relationship Id="rId2" Type="http://schemas.microsoft.com/office/2011/relationships/chartColorStyle" Target="colors141.xml"/><Relationship Id="rId1" Type="http://schemas.microsoft.com/office/2011/relationships/chartStyle" Target="style141.xml"/></Relationships>
</file>

<file path=xl/charts/_rels/chart105.xml.rels><?xml version="1.0" encoding="UTF-8" standalone="yes"?>
<Relationships xmlns="http://schemas.openxmlformats.org/package/2006/relationships"><Relationship Id="rId2" Type="http://schemas.microsoft.com/office/2011/relationships/chartColorStyle" Target="colors142.xml"/><Relationship Id="rId1" Type="http://schemas.microsoft.com/office/2011/relationships/chartStyle" Target="style142.xml"/></Relationships>
</file>

<file path=xl/charts/_rels/chart106.xml.rels><?xml version="1.0" encoding="UTF-8" standalone="yes"?>
<Relationships xmlns="http://schemas.openxmlformats.org/package/2006/relationships"><Relationship Id="rId2" Type="http://schemas.microsoft.com/office/2011/relationships/chartColorStyle" Target="colors143.xml"/><Relationship Id="rId1" Type="http://schemas.microsoft.com/office/2011/relationships/chartStyle" Target="style143.xml"/></Relationships>
</file>

<file path=xl/charts/_rels/chart107.xml.rels><?xml version="1.0" encoding="UTF-8" standalone="yes"?>
<Relationships xmlns="http://schemas.openxmlformats.org/package/2006/relationships"><Relationship Id="rId2" Type="http://schemas.microsoft.com/office/2011/relationships/chartColorStyle" Target="colors144.xml"/><Relationship Id="rId1" Type="http://schemas.microsoft.com/office/2011/relationships/chartStyle" Target="style144.xml"/></Relationships>
</file>

<file path=xl/charts/_rels/chart108.xml.rels><?xml version="1.0" encoding="UTF-8" standalone="yes"?>
<Relationships xmlns="http://schemas.openxmlformats.org/package/2006/relationships"><Relationship Id="rId2" Type="http://schemas.microsoft.com/office/2011/relationships/chartColorStyle" Target="colors145.xml"/><Relationship Id="rId1" Type="http://schemas.microsoft.com/office/2011/relationships/chartStyle" Target="style145.xml"/></Relationships>
</file>

<file path=xl/charts/_rels/chart109.xml.rels><?xml version="1.0" encoding="UTF-8" standalone="yes"?>
<Relationships xmlns="http://schemas.openxmlformats.org/package/2006/relationships"><Relationship Id="rId2" Type="http://schemas.microsoft.com/office/2011/relationships/chartColorStyle" Target="colors146.xml"/><Relationship Id="rId1" Type="http://schemas.microsoft.com/office/2011/relationships/chartStyle" Target="style146.xml"/></Relationships>
</file>

<file path=xl/charts/_rels/chart1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110.xml.rels><?xml version="1.0" encoding="UTF-8" standalone="yes"?>
<Relationships xmlns="http://schemas.openxmlformats.org/package/2006/relationships"><Relationship Id="rId2" Type="http://schemas.microsoft.com/office/2011/relationships/chartColorStyle" Target="colors147.xml"/><Relationship Id="rId1" Type="http://schemas.microsoft.com/office/2011/relationships/chartStyle" Target="style147.xml"/></Relationships>
</file>

<file path=xl/charts/_rels/chart111.xml.rels><?xml version="1.0" encoding="UTF-8" standalone="yes"?>
<Relationships xmlns="http://schemas.openxmlformats.org/package/2006/relationships"><Relationship Id="rId2" Type="http://schemas.microsoft.com/office/2011/relationships/chartColorStyle" Target="colors148.xml"/><Relationship Id="rId1" Type="http://schemas.microsoft.com/office/2011/relationships/chartStyle" Target="style148.xml"/></Relationships>
</file>

<file path=xl/charts/_rels/chart112.xml.rels><?xml version="1.0" encoding="UTF-8" standalone="yes"?>
<Relationships xmlns="http://schemas.openxmlformats.org/package/2006/relationships"><Relationship Id="rId2" Type="http://schemas.microsoft.com/office/2011/relationships/chartColorStyle" Target="colors149.xml"/><Relationship Id="rId1" Type="http://schemas.microsoft.com/office/2011/relationships/chartStyle" Target="style149.xml"/></Relationships>
</file>

<file path=xl/charts/_rels/chart113.xml.rels><?xml version="1.0" encoding="UTF-8" standalone="yes"?>
<Relationships xmlns="http://schemas.openxmlformats.org/package/2006/relationships"><Relationship Id="rId2" Type="http://schemas.microsoft.com/office/2011/relationships/chartColorStyle" Target="colors150.xml"/><Relationship Id="rId1" Type="http://schemas.microsoft.com/office/2011/relationships/chartStyle" Target="style150.xml"/></Relationships>
</file>

<file path=xl/charts/_rels/chart114.xml.rels><?xml version="1.0" encoding="UTF-8" standalone="yes"?>
<Relationships xmlns="http://schemas.openxmlformats.org/package/2006/relationships"><Relationship Id="rId2" Type="http://schemas.microsoft.com/office/2011/relationships/chartColorStyle" Target="colors151.xml"/><Relationship Id="rId1" Type="http://schemas.microsoft.com/office/2011/relationships/chartStyle" Target="style151.xml"/></Relationships>
</file>

<file path=xl/charts/_rels/chart115.xml.rels><?xml version="1.0" encoding="UTF-8" standalone="yes"?>
<Relationships xmlns="http://schemas.openxmlformats.org/package/2006/relationships"><Relationship Id="rId2" Type="http://schemas.microsoft.com/office/2011/relationships/chartColorStyle" Target="colors152.xml"/><Relationship Id="rId1" Type="http://schemas.microsoft.com/office/2011/relationships/chartStyle" Target="style152.xml"/></Relationships>
</file>

<file path=xl/charts/_rels/chart116.xml.rels><?xml version="1.0" encoding="UTF-8" standalone="yes"?>
<Relationships xmlns="http://schemas.openxmlformats.org/package/2006/relationships"><Relationship Id="rId2" Type="http://schemas.microsoft.com/office/2011/relationships/chartColorStyle" Target="colors153.xml"/><Relationship Id="rId1" Type="http://schemas.microsoft.com/office/2011/relationships/chartStyle" Target="style153.xml"/></Relationships>
</file>

<file path=xl/charts/_rels/chart117.xml.rels><?xml version="1.0" encoding="UTF-8" standalone="yes"?>
<Relationships xmlns="http://schemas.openxmlformats.org/package/2006/relationships"><Relationship Id="rId2" Type="http://schemas.microsoft.com/office/2011/relationships/chartColorStyle" Target="colors154.xml"/><Relationship Id="rId1" Type="http://schemas.microsoft.com/office/2011/relationships/chartStyle" Target="style154.xml"/></Relationships>
</file>

<file path=xl/charts/_rels/chart118.xml.rels><?xml version="1.0" encoding="UTF-8" standalone="yes"?>
<Relationships xmlns="http://schemas.openxmlformats.org/package/2006/relationships"><Relationship Id="rId2" Type="http://schemas.microsoft.com/office/2011/relationships/chartColorStyle" Target="colors155.xml"/><Relationship Id="rId1" Type="http://schemas.microsoft.com/office/2011/relationships/chartStyle" Target="style155.xml"/></Relationships>
</file>

<file path=xl/charts/_rels/chart119.xml.rels><?xml version="1.0" encoding="UTF-8" standalone="yes"?>
<Relationships xmlns="http://schemas.openxmlformats.org/package/2006/relationships"><Relationship Id="rId2" Type="http://schemas.microsoft.com/office/2011/relationships/chartColorStyle" Target="colors156.xml"/><Relationship Id="rId1" Type="http://schemas.microsoft.com/office/2011/relationships/chartStyle" Target="style156.xml"/></Relationships>
</file>

<file path=xl/charts/_rels/chart1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120.xml.rels><?xml version="1.0" encoding="UTF-8" standalone="yes"?>
<Relationships xmlns="http://schemas.openxmlformats.org/package/2006/relationships"><Relationship Id="rId2" Type="http://schemas.microsoft.com/office/2011/relationships/chartColorStyle" Target="colors157.xml"/><Relationship Id="rId1" Type="http://schemas.microsoft.com/office/2011/relationships/chartStyle" Target="style157.xml"/></Relationships>
</file>

<file path=xl/charts/_rels/chart121.xml.rels><?xml version="1.0" encoding="UTF-8" standalone="yes"?>
<Relationships xmlns="http://schemas.openxmlformats.org/package/2006/relationships"><Relationship Id="rId2" Type="http://schemas.microsoft.com/office/2011/relationships/chartColorStyle" Target="colors158.xml"/><Relationship Id="rId1" Type="http://schemas.microsoft.com/office/2011/relationships/chartStyle" Target="style158.xml"/></Relationships>
</file>

<file path=xl/charts/_rels/chart122.xml.rels><?xml version="1.0" encoding="UTF-8" standalone="yes"?>
<Relationships xmlns="http://schemas.openxmlformats.org/package/2006/relationships"><Relationship Id="rId2" Type="http://schemas.microsoft.com/office/2011/relationships/chartColorStyle" Target="colors159.xml"/><Relationship Id="rId1" Type="http://schemas.microsoft.com/office/2011/relationships/chartStyle" Target="style159.xml"/></Relationships>
</file>

<file path=xl/charts/_rels/chart123.xml.rels><?xml version="1.0" encoding="UTF-8" standalone="yes"?>
<Relationships xmlns="http://schemas.openxmlformats.org/package/2006/relationships"><Relationship Id="rId2" Type="http://schemas.microsoft.com/office/2011/relationships/chartColorStyle" Target="colors160.xml"/><Relationship Id="rId1" Type="http://schemas.microsoft.com/office/2011/relationships/chartStyle" Target="style160.xml"/></Relationships>
</file>

<file path=xl/charts/_rels/chart124.xml.rels><?xml version="1.0" encoding="UTF-8" standalone="yes"?>
<Relationships xmlns="http://schemas.openxmlformats.org/package/2006/relationships"><Relationship Id="rId2" Type="http://schemas.microsoft.com/office/2011/relationships/chartColorStyle" Target="colors161.xml"/><Relationship Id="rId1" Type="http://schemas.microsoft.com/office/2011/relationships/chartStyle" Target="style161.xml"/></Relationships>
</file>

<file path=xl/charts/_rels/chart125.xml.rels><?xml version="1.0" encoding="UTF-8" standalone="yes"?>
<Relationships xmlns="http://schemas.openxmlformats.org/package/2006/relationships"><Relationship Id="rId2" Type="http://schemas.microsoft.com/office/2011/relationships/chartColorStyle" Target="colors162.xml"/><Relationship Id="rId1" Type="http://schemas.microsoft.com/office/2011/relationships/chartStyle" Target="style162.xml"/></Relationships>
</file>

<file path=xl/charts/_rels/chart126.xml.rels><?xml version="1.0" encoding="UTF-8" standalone="yes"?>
<Relationships xmlns="http://schemas.openxmlformats.org/package/2006/relationships"><Relationship Id="rId2" Type="http://schemas.microsoft.com/office/2011/relationships/chartColorStyle" Target="colors163.xml"/><Relationship Id="rId1" Type="http://schemas.microsoft.com/office/2011/relationships/chartStyle" Target="style163.xml"/></Relationships>
</file>

<file path=xl/charts/_rels/chart127.xml.rels><?xml version="1.0" encoding="UTF-8" standalone="yes"?>
<Relationships xmlns="http://schemas.openxmlformats.org/package/2006/relationships"><Relationship Id="rId2" Type="http://schemas.microsoft.com/office/2011/relationships/chartColorStyle" Target="colors164.xml"/><Relationship Id="rId1" Type="http://schemas.microsoft.com/office/2011/relationships/chartStyle" Target="style164.xml"/></Relationships>
</file>

<file path=xl/charts/_rels/chart128.xml.rels><?xml version="1.0" encoding="UTF-8" standalone="yes"?>
<Relationships xmlns="http://schemas.openxmlformats.org/package/2006/relationships"><Relationship Id="rId2" Type="http://schemas.microsoft.com/office/2011/relationships/chartColorStyle" Target="colors165.xml"/><Relationship Id="rId1" Type="http://schemas.microsoft.com/office/2011/relationships/chartStyle" Target="style165.xml"/></Relationships>
</file>

<file path=xl/charts/_rels/chart129.xml.rels><?xml version="1.0" encoding="UTF-8" standalone="yes"?>
<Relationships xmlns="http://schemas.openxmlformats.org/package/2006/relationships"><Relationship Id="rId2" Type="http://schemas.microsoft.com/office/2011/relationships/chartColorStyle" Target="colors166.xml"/><Relationship Id="rId1" Type="http://schemas.microsoft.com/office/2011/relationships/chartStyle" Target="style166.xml"/></Relationships>
</file>

<file path=xl/charts/_rels/chart13.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130.xml.rels><?xml version="1.0" encoding="UTF-8" standalone="yes"?>
<Relationships xmlns="http://schemas.openxmlformats.org/package/2006/relationships"><Relationship Id="rId2" Type="http://schemas.microsoft.com/office/2011/relationships/chartColorStyle" Target="colors167.xml"/><Relationship Id="rId1" Type="http://schemas.microsoft.com/office/2011/relationships/chartStyle" Target="style167.xml"/></Relationships>
</file>

<file path=xl/charts/_rels/chart131.xml.rels><?xml version="1.0" encoding="UTF-8" standalone="yes"?>
<Relationships xmlns="http://schemas.openxmlformats.org/package/2006/relationships"><Relationship Id="rId2" Type="http://schemas.microsoft.com/office/2011/relationships/chartColorStyle" Target="colors168.xml"/><Relationship Id="rId1" Type="http://schemas.microsoft.com/office/2011/relationships/chartStyle" Target="style168.xml"/></Relationships>
</file>

<file path=xl/charts/_rels/chart132.xml.rels><?xml version="1.0" encoding="UTF-8" standalone="yes"?>
<Relationships xmlns="http://schemas.openxmlformats.org/package/2006/relationships"><Relationship Id="rId2" Type="http://schemas.microsoft.com/office/2011/relationships/chartColorStyle" Target="colors169.xml"/><Relationship Id="rId1" Type="http://schemas.microsoft.com/office/2011/relationships/chartStyle" Target="style169.xml"/></Relationships>
</file>

<file path=xl/charts/_rels/chart133.xml.rels><?xml version="1.0" encoding="UTF-8" standalone="yes"?>
<Relationships xmlns="http://schemas.openxmlformats.org/package/2006/relationships"><Relationship Id="rId2" Type="http://schemas.microsoft.com/office/2011/relationships/chartColorStyle" Target="colors170.xml"/><Relationship Id="rId1" Type="http://schemas.microsoft.com/office/2011/relationships/chartStyle" Target="style170.xml"/></Relationships>
</file>

<file path=xl/charts/_rels/chart134.xml.rels><?xml version="1.0" encoding="UTF-8" standalone="yes"?>
<Relationships xmlns="http://schemas.openxmlformats.org/package/2006/relationships"><Relationship Id="rId2" Type="http://schemas.microsoft.com/office/2011/relationships/chartColorStyle" Target="colors171.xml"/><Relationship Id="rId1" Type="http://schemas.microsoft.com/office/2011/relationships/chartStyle" Target="style171.xml"/></Relationships>
</file>

<file path=xl/charts/_rels/chart135.xml.rels><?xml version="1.0" encoding="UTF-8" standalone="yes"?>
<Relationships xmlns="http://schemas.openxmlformats.org/package/2006/relationships"><Relationship Id="rId2" Type="http://schemas.microsoft.com/office/2011/relationships/chartColorStyle" Target="colors172.xml"/><Relationship Id="rId1" Type="http://schemas.microsoft.com/office/2011/relationships/chartStyle" Target="style172.xml"/></Relationships>
</file>

<file path=xl/charts/_rels/chart136.xml.rels><?xml version="1.0" encoding="UTF-8" standalone="yes"?>
<Relationships xmlns="http://schemas.openxmlformats.org/package/2006/relationships"><Relationship Id="rId2" Type="http://schemas.microsoft.com/office/2011/relationships/chartColorStyle" Target="colors173.xml"/><Relationship Id="rId1" Type="http://schemas.microsoft.com/office/2011/relationships/chartStyle" Target="style173.xml"/></Relationships>
</file>

<file path=xl/charts/_rels/chart137.xml.rels><?xml version="1.0" encoding="UTF-8" standalone="yes"?>
<Relationships xmlns="http://schemas.openxmlformats.org/package/2006/relationships"><Relationship Id="rId2" Type="http://schemas.microsoft.com/office/2011/relationships/chartColorStyle" Target="colors174.xml"/><Relationship Id="rId1" Type="http://schemas.microsoft.com/office/2011/relationships/chartStyle" Target="style174.xml"/></Relationships>
</file>

<file path=xl/charts/_rels/chart138.xml.rels><?xml version="1.0" encoding="UTF-8" standalone="yes"?>
<Relationships xmlns="http://schemas.openxmlformats.org/package/2006/relationships"><Relationship Id="rId2" Type="http://schemas.microsoft.com/office/2011/relationships/chartColorStyle" Target="colors175.xml"/><Relationship Id="rId1" Type="http://schemas.microsoft.com/office/2011/relationships/chartStyle" Target="style175.xml"/></Relationships>
</file>

<file path=xl/charts/_rels/chart139.xml.rels><?xml version="1.0" encoding="UTF-8" standalone="yes"?>
<Relationships xmlns="http://schemas.openxmlformats.org/package/2006/relationships"><Relationship Id="rId2" Type="http://schemas.microsoft.com/office/2011/relationships/chartColorStyle" Target="colors176.xml"/><Relationship Id="rId1" Type="http://schemas.microsoft.com/office/2011/relationships/chartStyle" Target="style176.xml"/></Relationships>
</file>

<file path=xl/charts/_rels/chart14.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140.xml.rels><?xml version="1.0" encoding="UTF-8" standalone="yes"?>
<Relationships xmlns="http://schemas.openxmlformats.org/package/2006/relationships"><Relationship Id="rId2" Type="http://schemas.microsoft.com/office/2011/relationships/chartColorStyle" Target="colors177.xml"/><Relationship Id="rId1" Type="http://schemas.microsoft.com/office/2011/relationships/chartStyle" Target="style177.xml"/></Relationships>
</file>

<file path=xl/charts/_rels/chart141.xml.rels><?xml version="1.0" encoding="UTF-8" standalone="yes"?>
<Relationships xmlns="http://schemas.openxmlformats.org/package/2006/relationships"><Relationship Id="rId2" Type="http://schemas.microsoft.com/office/2011/relationships/chartColorStyle" Target="colors178.xml"/><Relationship Id="rId1" Type="http://schemas.microsoft.com/office/2011/relationships/chartStyle" Target="style178.xml"/></Relationships>
</file>

<file path=xl/charts/_rels/chart142.xml.rels><?xml version="1.0" encoding="UTF-8" standalone="yes"?>
<Relationships xmlns="http://schemas.openxmlformats.org/package/2006/relationships"><Relationship Id="rId2" Type="http://schemas.microsoft.com/office/2011/relationships/chartColorStyle" Target="colors179.xml"/><Relationship Id="rId1" Type="http://schemas.microsoft.com/office/2011/relationships/chartStyle" Target="style179.xml"/></Relationships>
</file>

<file path=xl/charts/_rels/chart143.xml.rels><?xml version="1.0" encoding="UTF-8" standalone="yes"?>
<Relationships xmlns="http://schemas.openxmlformats.org/package/2006/relationships"><Relationship Id="rId2" Type="http://schemas.microsoft.com/office/2011/relationships/chartColorStyle" Target="colors180.xml"/><Relationship Id="rId1" Type="http://schemas.microsoft.com/office/2011/relationships/chartStyle" Target="style180.xml"/></Relationships>
</file>

<file path=xl/charts/_rels/chart144.xml.rels><?xml version="1.0" encoding="UTF-8" standalone="yes"?>
<Relationships xmlns="http://schemas.openxmlformats.org/package/2006/relationships"><Relationship Id="rId2" Type="http://schemas.microsoft.com/office/2011/relationships/chartColorStyle" Target="colors181.xml"/><Relationship Id="rId1" Type="http://schemas.microsoft.com/office/2011/relationships/chartStyle" Target="style181.xml"/></Relationships>
</file>

<file path=xl/charts/_rels/chart145.xml.rels><?xml version="1.0" encoding="UTF-8" standalone="yes"?>
<Relationships xmlns="http://schemas.openxmlformats.org/package/2006/relationships"><Relationship Id="rId2" Type="http://schemas.microsoft.com/office/2011/relationships/chartColorStyle" Target="colors182.xml"/><Relationship Id="rId1" Type="http://schemas.microsoft.com/office/2011/relationships/chartStyle" Target="style182.xml"/></Relationships>
</file>

<file path=xl/charts/_rels/chart146.xml.rels><?xml version="1.0" encoding="UTF-8" standalone="yes"?>
<Relationships xmlns="http://schemas.openxmlformats.org/package/2006/relationships"><Relationship Id="rId2" Type="http://schemas.microsoft.com/office/2011/relationships/chartColorStyle" Target="colors183.xml"/><Relationship Id="rId1" Type="http://schemas.microsoft.com/office/2011/relationships/chartStyle" Target="style183.xml"/></Relationships>
</file>

<file path=xl/charts/_rels/chart147.xml.rels><?xml version="1.0" encoding="UTF-8" standalone="yes"?>
<Relationships xmlns="http://schemas.openxmlformats.org/package/2006/relationships"><Relationship Id="rId2" Type="http://schemas.microsoft.com/office/2011/relationships/chartColorStyle" Target="colors184.xml"/><Relationship Id="rId1" Type="http://schemas.microsoft.com/office/2011/relationships/chartStyle" Target="style184.xml"/></Relationships>
</file>

<file path=xl/charts/_rels/chart148.xml.rels><?xml version="1.0" encoding="UTF-8" standalone="yes"?>
<Relationships xmlns="http://schemas.openxmlformats.org/package/2006/relationships"><Relationship Id="rId2" Type="http://schemas.microsoft.com/office/2011/relationships/chartColorStyle" Target="colors185.xml"/><Relationship Id="rId1" Type="http://schemas.microsoft.com/office/2011/relationships/chartStyle" Target="style185.xml"/></Relationships>
</file>

<file path=xl/charts/_rels/chart149.xml.rels><?xml version="1.0" encoding="UTF-8" standalone="yes"?>
<Relationships xmlns="http://schemas.openxmlformats.org/package/2006/relationships"><Relationship Id="rId2" Type="http://schemas.microsoft.com/office/2011/relationships/chartColorStyle" Target="colors186.xml"/><Relationship Id="rId1" Type="http://schemas.microsoft.com/office/2011/relationships/chartStyle" Target="style186.xml"/></Relationships>
</file>

<file path=xl/charts/_rels/chart15.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150.xml.rels><?xml version="1.0" encoding="UTF-8" standalone="yes"?>
<Relationships xmlns="http://schemas.openxmlformats.org/package/2006/relationships"><Relationship Id="rId2" Type="http://schemas.microsoft.com/office/2011/relationships/chartColorStyle" Target="colors187.xml"/><Relationship Id="rId1" Type="http://schemas.microsoft.com/office/2011/relationships/chartStyle" Target="style187.xml"/></Relationships>
</file>

<file path=xl/charts/_rels/chart151.xml.rels><?xml version="1.0" encoding="UTF-8" standalone="yes"?>
<Relationships xmlns="http://schemas.openxmlformats.org/package/2006/relationships"><Relationship Id="rId2" Type="http://schemas.microsoft.com/office/2011/relationships/chartColorStyle" Target="colors188.xml"/><Relationship Id="rId1" Type="http://schemas.microsoft.com/office/2011/relationships/chartStyle" Target="style188.xml"/></Relationships>
</file>

<file path=xl/charts/_rels/chart152.xml.rels><?xml version="1.0" encoding="UTF-8" standalone="yes"?>
<Relationships xmlns="http://schemas.openxmlformats.org/package/2006/relationships"><Relationship Id="rId2" Type="http://schemas.microsoft.com/office/2011/relationships/chartColorStyle" Target="colors189.xml"/><Relationship Id="rId1" Type="http://schemas.microsoft.com/office/2011/relationships/chartStyle" Target="style189.xml"/></Relationships>
</file>

<file path=xl/charts/_rels/chart153.xml.rels><?xml version="1.0" encoding="UTF-8" standalone="yes"?>
<Relationships xmlns="http://schemas.openxmlformats.org/package/2006/relationships"><Relationship Id="rId2" Type="http://schemas.microsoft.com/office/2011/relationships/chartColorStyle" Target="colors190.xml"/><Relationship Id="rId1" Type="http://schemas.microsoft.com/office/2011/relationships/chartStyle" Target="style190.xml"/></Relationships>
</file>

<file path=xl/charts/_rels/chart154.xml.rels><?xml version="1.0" encoding="UTF-8" standalone="yes"?>
<Relationships xmlns="http://schemas.openxmlformats.org/package/2006/relationships"><Relationship Id="rId2" Type="http://schemas.microsoft.com/office/2011/relationships/chartColorStyle" Target="colors191.xml"/><Relationship Id="rId1" Type="http://schemas.microsoft.com/office/2011/relationships/chartStyle" Target="style191.xml"/></Relationships>
</file>

<file path=xl/charts/_rels/chart155.xml.rels><?xml version="1.0" encoding="UTF-8" standalone="yes"?>
<Relationships xmlns="http://schemas.openxmlformats.org/package/2006/relationships"><Relationship Id="rId2" Type="http://schemas.microsoft.com/office/2011/relationships/chartColorStyle" Target="colors192.xml"/><Relationship Id="rId1" Type="http://schemas.microsoft.com/office/2011/relationships/chartStyle" Target="style192.xml"/></Relationships>
</file>

<file path=xl/charts/_rels/chart16.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17.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18.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19.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0.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21.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22.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23.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24.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25.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26.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27.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28.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29.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30.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31.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32.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33.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34.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35.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36.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37.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38.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39.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40.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41.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42.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43.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44.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45.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46.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47.xml.rels><?xml version="1.0" encoding="UTF-8" standalone="yes"?>
<Relationships xmlns="http://schemas.openxmlformats.org/package/2006/relationships"><Relationship Id="rId2" Type="http://schemas.microsoft.com/office/2011/relationships/chartColorStyle" Target="colors78.xml"/><Relationship Id="rId1" Type="http://schemas.microsoft.com/office/2011/relationships/chartStyle" Target="style78.xml"/></Relationships>
</file>

<file path=xl/charts/_rels/chart48.xml.rels><?xml version="1.0" encoding="UTF-8" standalone="yes"?>
<Relationships xmlns="http://schemas.openxmlformats.org/package/2006/relationships"><Relationship Id="rId2" Type="http://schemas.microsoft.com/office/2011/relationships/chartColorStyle" Target="colors79.xml"/><Relationship Id="rId1" Type="http://schemas.microsoft.com/office/2011/relationships/chartStyle" Target="style79.xml"/></Relationships>
</file>

<file path=xl/charts/_rels/chart49.xml.rels><?xml version="1.0" encoding="UTF-8" standalone="yes"?>
<Relationships xmlns="http://schemas.openxmlformats.org/package/2006/relationships"><Relationship Id="rId2" Type="http://schemas.microsoft.com/office/2011/relationships/chartColorStyle" Target="colors80.xml"/><Relationship Id="rId1" Type="http://schemas.microsoft.com/office/2011/relationships/chartStyle" Target="style80.xml"/></Relationships>
</file>

<file path=xl/charts/_rels/chart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50.xml.rels><?xml version="1.0" encoding="UTF-8" standalone="yes"?>
<Relationships xmlns="http://schemas.openxmlformats.org/package/2006/relationships"><Relationship Id="rId2" Type="http://schemas.microsoft.com/office/2011/relationships/chartColorStyle" Target="colors81.xml"/><Relationship Id="rId1" Type="http://schemas.microsoft.com/office/2011/relationships/chartStyle" Target="style81.xml"/></Relationships>
</file>

<file path=xl/charts/_rels/chart51.xml.rels><?xml version="1.0" encoding="UTF-8" standalone="yes"?>
<Relationships xmlns="http://schemas.openxmlformats.org/package/2006/relationships"><Relationship Id="rId2" Type="http://schemas.microsoft.com/office/2011/relationships/chartColorStyle" Target="colors83.xml"/><Relationship Id="rId1" Type="http://schemas.microsoft.com/office/2011/relationships/chartStyle" Target="style83.xml"/></Relationships>
</file>

<file path=xl/charts/_rels/chart52.xml.rels><?xml version="1.0" encoding="UTF-8" standalone="yes"?>
<Relationships xmlns="http://schemas.openxmlformats.org/package/2006/relationships"><Relationship Id="rId2" Type="http://schemas.microsoft.com/office/2011/relationships/chartColorStyle" Target="colors84.xml"/><Relationship Id="rId1" Type="http://schemas.microsoft.com/office/2011/relationships/chartStyle" Target="style84.xml"/></Relationships>
</file>

<file path=xl/charts/_rels/chart53.xml.rels><?xml version="1.0" encoding="UTF-8" standalone="yes"?>
<Relationships xmlns="http://schemas.openxmlformats.org/package/2006/relationships"><Relationship Id="rId2" Type="http://schemas.microsoft.com/office/2011/relationships/chartColorStyle" Target="colors90.xml"/><Relationship Id="rId1" Type="http://schemas.microsoft.com/office/2011/relationships/chartStyle" Target="style90.xml"/></Relationships>
</file>

<file path=xl/charts/_rels/chart54.xml.rels><?xml version="1.0" encoding="UTF-8" standalone="yes"?>
<Relationships xmlns="http://schemas.openxmlformats.org/package/2006/relationships"><Relationship Id="rId2" Type="http://schemas.microsoft.com/office/2011/relationships/chartColorStyle" Target="colors91.xml"/><Relationship Id="rId1" Type="http://schemas.microsoft.com/office/2011/relationships/chartStyle" Target="style91.xml"/></Relationships>
</file>

<file path=xl/charts/_rels/chart55.xml.rels><?xml version="1.0" encoding="UTF-8" standalone="yes"?>
<Relationships xmlns="http://schemas.openxmlformats.org/package/2006/relationships"><Relationship Id="rId2" Type="http://schemas.microsoft.com/office/2011/relationships/chartColorStyle" Target="colors92.xml"/><Relationship Id="rId1" Type="http://schemas.microsoft.com/office/2011/relationships/chartStyle" Target="style92.xml"/></Relationships>
</file>

<file path=xl/charts/_rels/chart56.xml.rels><?xml version="1.0" encoding="UTF-8" standalone="yes"?>
<Relationships xmlns="http://schemas.openxmlformats.org/package/2006/relationships"><Relationship Id="rId2" Type="http://schemas.microsoft.com/office/2011/relationships/chartColorStyle" Target="colors93.xml"/><Relationship Id="rId1" Type="http://schemas.microsoft.com/office/2011/relationships/chartStyle" Target="style93.xml"/></Relationships>
</file>

<file path=xl/charts/_rels/chart57.xml.rels><?xml version="1.0" encoding="UTF-8" standalone="yes"?>
<Relationships xmlns="http://schemas.openxmlformats.org/package/2006/relationships"><Relationship Id="rId2" Type="http://schemas.microsoft.com/office/2011/relationships/chartColorStyle" Target="colors94.xml"/><Relationship Id="rId1" Type="http://schemas.microsoft.com/office/2011/relationships/chartStyle" Target="style94.xml"/></Relationships>
</file>

<file path=xl/charts/_rels/chart58.xml.rels><?xml version="1.0" encoding="UTF-8" standalone="yes"?>
<Relationships xmlns="http://schemas.openxmlformats.org/package/2006/relationships"><Relationship Id="rId2" Type="http://schemas.microsoft.com/office/2011/relationships/chartColorStyle" Target="colors95.xml"/><Relationship Id="rId1" Type="http://schemas.microsoft.com/office/2011/relationships/chartStyle" Target="style95.xml"/></Relationships>
</file>

<file path=xl/charts/_rels/chart59.xml.rels><?xml version="1.0" encoding="UTF-8" standalone="yes"?>
<Relationships xmlns="http://schemas.openxmlformats.org/package/2006/relationships"><Relationship Id="rId2" Type="http://schemas.microsoft.com/office/2011/relationships/chartColorStyle" Target="colors96.xml"/><Relationship Id="rId1" Type="http://schemas.microsoft.com/office/2011/relationships/chartStyle" Target="style96.xml"/></Relationships>
</file>

<file path=xl/charts/_rels/chart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60.xml.rels><?xml version="1.0" encoding="UTF-8" standalone="yes"?>
<Relationships xmlns="http://schemas.openxmlformats.org/package/2006/relationships"><Relationship Id="rId2" Type="http://schemas.microsoft.com/office/2011/relationships/chartColorStyle" Target="colors97.xml"/><Relationship Id="rId1" Type="http://schemas.microsoft.com/office/2011/relationships/chartStyle" Target="style97.xml"/></Relationships>
</file>

<file path=xl/charts/_rels/chart61.xml.rels><?xml version="1.0" encoding="UTF-8" standalone="yes"?>
<Relationships xmlns="http://schemas.openxmlformats.org/package/2006/relationships"><Relationship Id="rId2" Type="http://schemas.microsoft.com/office/2011/relationships/chartColorStyle" Target="colors98.xml"/><Relationship Id="rId1" Type="http://schemas.microsoft.com/office/2011/relationships/chartStyle" Target="style98.xml"/></Relationships>
</file>

<file path=xl/charts/_rels/chart62.xml.rels><?xml version="1.0" encoding="UTF-8" standalone="yes"?>
<Relationships xmlns="http://schemas.openxmlformats.org/package/2006/relationships"><Relationship Id="rId2" Type="http://schemas.microsoft.com/office/2011/relationships/chartColorStyle" Target="colors99.xml"/><Relationship Id="rId1" Type="http://schemas.microsoft.com/office/2011/relationships/chartStyle" Target="style99.xml"/></Relationships>
</file>

<file path=xl/charts/_rels/chart63.xml.rels><?xml version="1.0" encoding="UTF-8" standalone="yes"?>
<Relationships xmlns="http://schemas.openxmlformats.org/package/2006/relationships"><Relationship Id="rId2" Type="http://schemas.microsoft.com/office/2011/relationships/chartColorStyle" Target="colors100.xml"/><Relationship Id="rId1" Type="http://schemas.microsoft.com/office/2011/relationships/chartStyle" Target="style100.xml"/></Relationships>
</file>

<file path=xl/charts/_rels/chart64.xml.rels><?xml version="1.0" encoding="UTF-8" standalone="yes"?>
<Relationships xmlns="http://schemas.openxmlformats.org/package/2006/relationships"><Relationship Id="rId2" Type="http://schemas.microsoft.com/office/2011/relationships/chartColorStyle" Target="colors101.xml"/><Relationship Id="rId1" Type="http://schemas.microsoft.com/office/2011/relationships/chartStyle" Target="style101.xml"/></Relationships>
</file>

<file path=xl/charts/_rels/chart65.xml.rels><?xml version="1.0" encoding="UTF-8" standalone="yes"?>
<Relationships xmlns="http://schemas.openxmlformats.org/package/2006/relationships"><Relationship Id="rId2" Type="http://schemas.microsoft.com/office/2011/relationships/chartColorStyle" Target="colors102.xml"/><Relationship Id="rId1" Type="http://schemas.microsoft.com/office/2011/relationships/chartStyle" Target="style102.xml"/></Relationships>
</file>

<file path=xl/charts/_rels/chart66.xml.rels><?xml version="1.0" encoding="UTF-8" standalone="yes"?>
<Relationships xmlns="http://schemas.openxmlformats.org/package/2006/relationships"><Relationship Id="rId2" Type="http://schemas.microsoft.com/office/2011/relationships/chartColorStyle" Target="colors103.xml"/><Relationship Id="rId1" Type="http://schemas.microsoft.com/office/2011/relationships/chartStyle" Target="style103.xml"/></Relationships>
</file>

<file path=xl/charts/_rels/chart67.xml.rels><?xml version="1.0" encoding="UTF-8" standalone="yes"?>
<Relationships xmlns="http://schemas.openxmlformats.org/package/2006/relationships"><Relationship Id="rId2" Type="http://schemas.microsoft.com/office/2011/relationships/chartColorStyle" Target="colors104.xml"/><Relationship Id="rId1" Type="http://schemas.microsoft.com/office/2011/relationships/chartStyle" Target="style104.xml"/></Relationships>
</file>

<file path=xl/charts/_rels/chart68.xml.rels><?xml version="1.0" encoding="UTF-8" standalone="yes"?>
<Relationships xmlns="http://schemas.openxmlformats.org/package/2006/relationships"><Relationship Id="rId2" Type="http://schemas.microsoft.com/office/2011/relationships/chartColorStyle" Target="colors105.xml"/><Relationship Id="rId1" Type="http://schemas.microsoft.com/office/2011/relationships/chartStyle" Target="style105.xml"/></Relationships>
</file>

<file path=xl/charts/_rels/chart69.xml.rels><?xml version="1.0" encoding="UTF-8" standalone="yes"?>
<Relationships xmlns="http://schemas.openxmlformats.org/package/2006/relationships"><Relationship Id="rId2" Type="http://schemas.microsoft.com/office/2011/relationships/chartColorStyle" Target="colors106.xml"/><Relationship Id="rId1" Type="http://schemas.microsoft.com/office/2011/relationships/chartStyle" Target="style106.xml"/></Relationships>
</file>

<file path=xl/charts/_rels/chart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70.xml.rels><?xml version="1.0" encoding="UTF-8" standalone="yes"?>
<Relationships xmlns="http://schemas.openxmlformats.org/package/2006/relationships"><Relationship Id="rId2" Type="http://schemas.microsoft.com/office/2011/relationships/chartColorStyle" Target="colors107.xml"/><Relationship Id="rId1" Type="http://schemas.microsoft.com/office/2011/relationships/chartStyle" Target="style107.xml"/></Relationships>
</file>

<file path=xl/charts/_rels/chart71.xml.rels><?xml version="1.0" encoding="UTF-8" standalone="yes"?>
<Relationships xmlns="http://schemas.openxmlformats.org/package/2006/relationships"><Relationship Id="rId2" Type="http://schemas.microsoft.com/office/2011/relationships/chartColorStyle" Target="colors108.xml"/><Relationship Id="rId1" Type="http://schemas.microsoft.com/office/2011/relationships/chartStyle" Target="style108.xml"/></Relationships>
</file>

<file path=xl/charts/_rels/chart72.xml.rels><?xml version="1.0" encoding="UTF-8" standalone="yes"?>
<Relationships xmlns="http://schemas.openxmlformats.org/package/2006/relationships"><Relationship Id="rId2" Type="http://schemas.microsoft.com/office/2011/relationships/chartColorStyle" Target="colors109.xml"/><Relationship Id="rId1" Type="http://schemas.microsoft.com/office/2011/relationships/chartStyle" Target="style109.xml"/></Relationships>
</file>

<file path=xl/charts/_rels/chart73.xml.rels><?xml version="1.0" encoding="UTF-8" standalone="yes"?>
<Relationships xmlns="http://schemas.openxmlformats.org/package/2006/relationships"><Relationship Id="rId2" Type="http://schemas.microsoft.com/office/2011/relationships/chartColorStyle" Target="colors110.xml"/><Relationship Id="rId1" Type="http://schemas.microsoft.com/office/2011/relationships/chartStyle" Target="style110.xml"/></Relationships>
</file>

<file path=xl/charts/_rels/chart74.xml.rels><?xml version="1.0" encoding="UTF-8" standalone="yes"?>
<Relationships xmlns="http://schemas.openxmlformats.org/package/2006/relationships"><Relationship Id="rId2" Type="http://schemas.microsoft.com/office/2011/relationships/chartColorStyle" Target="colors111.xml"/><Relationship Id="rId1" Type="http://schemas.microsoft.com/office/2011/relationships/chartStyle" Target="style111.xml"/></Relationships>
</file>

<file path=xl/charts/_rels/chart75.xml.rels><?xml version="1.0" encoding="UTF-8" standalone="yes"?>
<Relationships xmlns="http://schemas.openxmlformats.org/package/2006/relationships"><Relationship Id="rId2" Type="http://schemas.microsoft.com/office/2011/relationships/chartColorStyle" Target="colors112.xml"/><Relationship Id="rId1" Type="http://schemas.microsoft.com/office/2011/relationships/chartStyle" Target="style112.xml"/></Relationships>
</file>

<file path=xl/charts/_rels/chart76.xml.rels><?xml version="1.0" encoding="UTF-8" standalone="yes"?>
<Relationships xmlns="http://schemas.openxmlformats.org/package/2006/relationships"><Relationship Id="rId2" Type="http://schemas.microsoft.com/office/2011/relationships/chartColorStyle" Target="colors113.xml"/><Relationship Id="rId1" Type="http://schemas.microsoft.com/office/2011/relationships/chartStyle" Target="style113.xml"/></Relationships>
</file>

<file path=xl/charts/_rels/chart77.xml.rels><?xml version="1.0" encoding="UTF-8" standalone="yes"?>
<Relationships xmlns="http://schemas.openxmlformats.org/package/2006/relationships"><Relationship Id="rId2" Type="http://schemas.microsoft.com/office/2011/relationships/chartColorStyle" Target="colors114.xml"/><Relationship Id="rId1" Type="http://schemas.microsoft.com/office/2011/relationships/chartStyle" Target="style114.xml"/></Relationships>
</file>

<file path=xl/charts/_rels/chart78.xml.rels><?xml version="1.0" encoding="UTF-8" standalone="yes"?>
<Relationships xmlns="http://schemas.openxmlformats.org/package/2006/relationships"><Relationship Id="rId2" Type="http://schemas.microsoft.com/office/2011/relationships/chartColorStyle" Target="colors115.xml"/><Relationship Id="rId1" Type="http://schemas.microsoft.com/office/2011/relationships/chartStyle" Target="style115.xml"/></Relationships>
</file>

<file path=xl/charts/_rels/chart79.xml.rels><?xml version="1.0" encoding="UTF-8" standalone="yes"?>
<Relationships xmlns="http://schemas.openxmlformats.org/package/2006/relationships"><Relationship Id="rId2" Type="http://schemas.microsoft.com/office/2011/relationships/chartColorStyle" Target="colors116.xml"/><Relationship Id="rId1" Type="http://schemas.microsoft.com/office/2011/relationships/chartStyle" Target="style116.xml"/></Relationships>
</file>

<file path=xl/charts/_rels/chart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80.xml.rels><?xml version="1.0" encoding="UTF-8" standalone="yes"?>
<Relationships xmlns="http://schemas.openxmlformats.org/package/2006/relationships"><Relationship Id="rId2" Type="http://schemas.microsoft.com/office/2011/relationships/chartColorStyle" Target="colors117.xml"/><Relationship Id="rId1" Type="http://schemas.microsoft.com/office/2011/relationships/chartStyle" Target="style117.xml"/></Relationships>
</file>

<file path=xl/charts/_rels/chart81.xml.rels><?xml version="1.0" encoding="UTF-8" standalone="yes"?>
<Relationships xmlns="http://schemas.openxmlformats.org/package/2006/relationships"><Relationship Id="rId2" Type="http://schemas.microsoft.com/office/2011/relationships/chartColorStyle" Target="colors118.xml"/><Relationship Id="rId1" Type="http://schemas.microsoft.com/office/2011/relationships/chartStyle" Target="style118.xml"/></Relationships>
</file>

<file path=xl/charts/_rels/chart82.xml.rels><?xml version="1.0" encoding="UTF-8" standalone="yes"?>
<Relationships xmlns="http://schemas.openxmlformats.org/package/2006/relationships"><Relationship Id="rId2" Type="http://schemas.microsoft.com/office/2011/relationships/chartColorStyle" Target="colors119.xml"/><Relationship Id="rId1" Type="http://schemas.microsoft.com/office/2011/relationships/chartStyle" Target="style119.xml"/></Relationships>
</file>

<file path=xl/charts/_rels/chart83.xml.rels><?xml version="1.0" encoding="UTF-8" standalone="yes"?>
<Relationships xmlns="http://schemas.openxmlformats.org/package/2006/relationships"><Relationship Id="rId2" Type="http://schemas.microsoft.com/office/2011/relationships/chartColorStyle" Target="colors120.xml"/><Relationship Id="rId1" Type="http://schemas.microsoft.com/office/2011/relationships/chartStyle" Target="style120.xml"/></Relationships>
</file>

<file path=xl/charts/_rels/chart84.xml.rels><?xml version="1.0" encoding="UTF-8" standalone="yes"?>
<Relationships xmlns="http://schemas.openxmlformats.org/package/2006/relationships"><Relationship Id="rId2" Type="http://schemas.microsoft.com/office/2011/relationships/chartColorStyle" Target="colors121.xml"/><Relationship Id="rId1" Type="http://schemas.microsoft.com/office/2011/relationships/chartStyle" Target="style121.xml"/></Relationships>
</file>

<file path=xl/charts/_rels/chart85.xml.rels><?xml version="1.0" encoding="UTF-8" standalone="yes"?>
<Relationships xmlns="http://schemas.openxmlformats.org/package/2006/relationships"><Relationship Id="rId2" Type="http://schemas.microsoft.com/office/2011/relationships/chartColorStyle" Target="colors122.xml"/><Relationship Id="rId1" Type="http://schemas.microsoft.com/office/2011/relationships/chartStyle" Target="style122.xml"/></Relationships>
</file>

<file path=xl/charts/_rels/chart86.xml.rels><?xml version="1.0" encoding="UTF-8" standalone="yes"?>
<Relationships xmlns="http://schemas.openxmlformats.org/package/2006/relationships"><Relationship Id="rId2" Type="http://schemas.microsoft.com/office/2011/relationships/chartColorStyle" Target="colors123.xml"/><Relationship Id="rId1" Type="http://schemas.microsoft.com/office/2011/relationships/chartStyle" Target="style123.xml"/></Relationships>
</file>

<file path=xl/charts/_rels/chart87.xml.rels><?xml version="1.0" encoding="UTF-8" standalone="yes"?>
<Relationships xmlns="http://schemas.openxmlformats.org/package/2006/relationships"><Relationship Id="rId2" Type="http://schemas.microsoft.com/office/2011/relationships/chartColorStyle" Target="colors124.xml"/><Relationship Id="rId1" Type="http://schemas.microsoft.com/office/2011/relationships/chartStyle" Target="style124.xml"/></Relationships>
</file>

<file path=xl/charts/_rels/chart88.xml.rels><?xml version="1.0" encoding="UTF-8" standalone="yes"?>
<Relationships xmlns="http://schemas.openxmlformats.org/package/2006/relationships"><Relationship Id="rId2" Type="http://schemas.microsoft.com/office/2011/relationships/chartColorStyle" Target="colors125.xml"/><Relationship Id="rId1" Type="http://schemas.microsoft.com/office/2011/relationships/chartStyle" Target="style125.xml"/></Relationships>
</file>

<file path=xl/charts/_rels/chart89.xml.rels><?xml version="1.0" encoding="UTF-8" standalone="yes"?>
<Relationships xmlns="http://schemas.openxmlformats.org/package/2006/relationships"><Relationship Id="rId2" Type="http://schemas.microsoft.com/office/2011/relationships/chartColorStyle" Target="colors126.xml"/><Relationship Id="rId1" Type="http://schemas.microsoft.com/office/2011/relationships/chartStyle" Target="style126.xml"/></Relationships>
</file>

<file path=xl/charts/_rels/chart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90.xml.rels><?xml version="1.0" encoding="UTF-8" standalone="yes"?>
<Relationships xmlns="http://schemas.openxmlformats.org/package/2006/relationships"><Relationship Id="rId2" Type="http://schemas.microsoft.com/office/2011/relationships/chartColorStyle" Target="colors127.xml"/><Relationship Id="rId1" Type="http://schemas.microsoft.com/office/2011/relationships/chartStyle" Target="style127.xml"/></Relationships>
</file>

<file path=xl/charts/_rels/chart91.xml.rels><?xml version="1.0" encoding="UTF-8" standalone="yes"?>
<Relationships xmlns="http://schemas.openxmlformats.org/package/2006/relationships"><Relationship Id="rId2" Type="http://schemas.microsoft.com/office/2011/relationships/chartColorStyle" Target="colors128.xml"/><Relationship Id="rId1" Type="http://schemas.microsoft.com/office/2011/relationships/chartStyle" Target="style128.xml"/></Relationships>
</file>

<file path=xl/charts/_rels/chart92.xml.rels><?xml version="1.0" encoding="UTF-8" standalone="yes"?>
<Relationships xmlns="http://schemas.openxmlformats.org/package/2006/relationships"><Relationship Id="rId2" Type="http://schemas.microsoft.com/office/2011/relationships/chartColorStyle" Target="colors129.xml"/><Relationship Id="rId1" Type="http://schemas.microsoft.com/office/2011/relationships/chartStyle" Target="style129.xml"/></Relationships>
</file>

<file path=xl/charts/_rels/chart93.xml.rels><?xml version="1.0" encoding="UTF-8" standalone="yes"?>
<Relationships xmlns="http://schemas.openxmlformats.org/package/2006/relationships"><Relationship Id="rId2" Type="http://schemas.microsoft.com/office/2011/relationships/chartColorStyle" Target="colors130.xml"/><Relationship Id="rId1" Type="http://schemas.microsoft.com/office/2011/relationships/chartStyle" Target="style130.xml"/></Relationships>
</file>

<file path=xl/charts/_rels/chart94.xml.rels><?xml version="1.0" encoding="UTF-8" standalone="yes"?>
<Relationships xmlns="http://schemas.openxmlformats.org/package/2006/relationships"><Relationship Id="rId2" Type="http://schemas.microsoft.com/office/2011/relationships/chartColorStyle" Target="colors131.xml"/><Relationship Id="rId1" Type="http://schemas.microsoft.com/office/2011/relationships/chartStyle" Target="style131.xml"/></Relationships>
</file>

<file path=xl/charts/_rels/chart95.xml.rels><?xml version="1.0" encoding="UTF-8" standalone="yes"?>
<Relationships xmlns="http://schemas.openxmlformats.org/package/2006/relationships"><Relationship Id="rId2" Type="http://schemas.microsoft.com/office/2011/relationships/chartColorStyle" Target="colors132.xml"/><Relationship Id="rId1" Type="http://schemas.microsoft.com/office/2011/relationships/chartStyle" Target="style132.xml"/></Relationships>
</file>

<file path=xl/charts/_rels/chart96.xml.rels><?xml version="1.0" encoding="UTF-8" standalone="yes"?>
<Relationships xmlns="http://schemas.openxmlformats.org/package/2006/relationships"><Relationship Id="rId2" Type="http://schemas.microsoft.com/office/2011/relationships/chartColorStyle" Target="colors133.xml"/><Relationship Id="rId1" Type="http://schemas.microsoft.com/office/2011/relationships/chartStyle" Target="style133.xml"/></Relationships>
</file>

<file path=xl/charts/_rels/chart97.xml.rels><?xml version="1.0" encoding="UTF-8" standalone="yes"?>
<Relationships xmlns="http://schemas.openxmlformats.org/package/2006/relationships"><Relationship Id="rId2" Type="http://schemas.microsoft.com/office/2011/relationships/chartColorStyle" Target="colors134.xml"/><Relationship Id="rId1" Type="http://schemas.microsoft.com/office/2011/relationships/chartStyle" Target="style134.xml"/></Relationships>
</file>

<file path=xl/charts/_rels/chart98.xml.rels><?xml version="1.0" encoding="UTF-8" standalone="yes"?>
<Relationships xmlns="http://schemas.openxmlformats.org/package/2006/relationships"><Relationship Id="rId2" Type="http://schemas.microsoft.com/office/2011/relationships/chartColorStyle" Target="colors135.xml"/><Relationship Id="rId1" Type="http://schemas.microsoft.com/office/2011/relationships/chartStyle" Target="style135.xml"/></Relationships>
</file>

<file path=xl/charts/_rels/chart99.xml.rels><?xml version="1.0" encoding="UTF-8" standalone="yes"?>
<Relationships xmlns="http://schemas.openxmlformats.org/package/2006/relationships"><Relationship Id="rId2" Type="http://schemas.microsoft.com/office/2011/relationships/chartColorStyle" Target="colors136.xml"/><Relationship Id="rId1" Type="http://schemas.microsoft.com/office/2011/relationships/chartStyle" Target="style136.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10.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Ex11.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Ex12.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Ex13.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Ex14.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Ex15.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Ex16.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Ex17.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Ex18.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Ex19.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Ex2.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Ex20.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Ex21.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Ex22.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Ex23.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Ex24.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Ex25.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Ex26.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Ex27.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Ex28.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Ex29.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Ex3.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Ex30.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Ex31.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Ex32.xml.rels><?xml version="1.0" encoding="UTF-8" standalone="yes"?>
<Relationships xmlns="http://schemas.openxmlformats.org/package/2006/relationships"><Relationship Id="rId2" Type="http://schemas.microsoft.com/office/2011/relationships/chartColorStyle" Target="colors82.xml"/><Relationship Id="rId1" Type="http://schemas.microsoft.com/office/2011/relationships/chartStyle" Target="style82.xml"/></Relationships>
</file>

<file path=xl/charts/_rels/chartEx33.xml.rels><?xml version="1.0" encoding="UTF-8" standalone="yes"?>
<Relationships xmlns="http://schemas.openxmlformats.org/package/2006/relationships"><Relationship Id="rId2" Type="http://schemas.microsoft.com/office/2011/relationships/chartColorStyle" Target="colors85.xml"/><Relationship Id="rId1" Type="http://schemas.microsoft.com/office/2011/relationships/chartStyle" Target="style85.xml"/></Relationships>
</file>

<file path=xl/charts/_rels/chartEx34.xml.rels><?xml version="1.0" encoding="UTF-8" standalone="yes"?>
<Relationships xmlns="http://schemas.openxmlformats.org/package/2006/relationships"><Relationship Id="rId2" Type="http://schemas.microsoft.com/office/2011/relationships/chartColorStyle" Target="colors86.xml"/><Relationship Id="rId1" Type="http://schemas.microsoft.com/office/2011/relationships/chartStyle" Target="style86.xml"/></Relationships>
</file>

<file path=xl/charts/_rels/chartEx35.xml.rels><?xml version="1.0" encoding="UTF-8" standalone="yes"?>
<Relationships xmlns="http://schemas.openxmlformats.org/package/2006/relationships"><Relationship Id="rId2" Type="http://schemas.microsoft.com/office/2011/relationships/chartColorStyle" Target="colors87.xml"/><Relationship Id="rId1" Type="http://schemas.microsoft.com/office/2011/relationships/chartStyle" Target="style87.xml"/></Relationships>
</file>

<file path=xl/charts/_rels/chartEx36.xml.rels><?xml version="1.0" encoding="UTF-8" standalone="yes"?>
<Relationships xmlns="http://schemas.openxmlformats.org/package/2006/relationships"><Relationship Id="rId2" Type="http://schemas.microsoft.com/office/2011/relationships/chartColorStyle" Target="colors88.xml"/><Relationship Id="rId1" Type="http://schemas.microsoft.com/office/2011/relationships/chartStyle" Target="style88.xml"/></Relationships>
</file>

<file path=xl/charts/_rels/chartEx37.xml.rels><?xml version="1.0" encoding="UTF-8" standalone="yes"?>
<Relationships xmlns="http://schemas.openxmlformats.org/package/2006/relationships"><Relationship Id="rId2" Type="http://schemas.microsoft.com/office/2011/relationships/chartColorStyle" Target="colors89.xml"/><Relationship Id="rId1" Type="http://schemas.microsoft.com/office/2011/relationships/chartStyle" Target="style89.xml"/></Relationships>
</file>

<file path=xl/charts/_rels/chartEx4.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Ex5.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Ex6.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Ex7.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Ex8.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Ex9.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'AQs paired'!$X$83</c:f>
              <c:numCache>
                <c:formatCode>0.00</c:formatCode>
                <c:ptCount val="1"/>
                <c:pt idx="0">
                  <c:v>1.6710526315789473</c:v>
                </c:pt>
              </c:numCache>
            </c:numRef>
          </c:val>
          <c:extLst>
            <c:ext xmlns:c16="http://schemas.microsoft.com/office/drawing/2014/chart" uri="{C3380CC4-5D6E-409C-BE32-E72D297353CC}">
              <c16:uniqueId val="{00000000-C19B-4826-A92A-2A9D0B450EEA}"/>
            </c:ext>
          </c:extLst>
        </c:ser>
        <c:ser>
          <c:idx val="1"/>
          <c:order val="1"/>
          <c:spPr>
            <a:solidFill>
              <a:schemeClr val="accent2"/>
            </a:solidFill>
            <a:ln>
              <a:noFill/>
            </a:ln>
            <a:effectLst/>
          </c:spPr>
          <c:invertIfNegative val="0"/>
          <c:val>
            <c:numRef>
              <c:f>'AQs paired'!$Y$83</c:f>
              <c:numCache>
                <c:formatCode>0.00</c:formatCode>
                <c:ptCount val="1"/>
                <c:pt idx="0">
                  <c:v>7.8947368421052627E-2</c:v>
                </c:pt>
              </c:numCache>
            </c:numRef>
          </c:val>
          <c:extLst>
            <c:ext xmlns:c16="http://schemas.microsoft.com/office/drawing/2014/chart" uri="{C3380CC4-5D6E-409C-BE32-E72D297353CC}">
              <c16:uniqueId val="{00000001-C19B-4826-A92A-2A9D0B450EEA}"/>
            </c:ext>
          </c:extLst>
        </c:ser>
        <c:dLbls>
          <c:showLegendKey val="0"/>
          <c:showVal val="0"/>
          <c:showCatName val="0"/>
          <c:showSerName val="0"/>
          <c:showPercent val="0"/>
          <c:showBubbleSize val="0"/>
        </c:dLbls>
        <c:gapWidth val="219"/>
        <c:overlap val="-27"/>
        <c:axId val="813648176"/>
        <c:axId val="813649616"/>
      </c:barChart>
      <c:catAx>
        <c:axId val="81364817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3649616"/>
        <c:crosses val="autoZero"/>
        <c:auto val="1"/>
        <c:lblAlgn val="ctr"/>
        <c:lblOffset val="100"/>
        <c:noMultiLvlLbl val="0"/>
      </c:catAx>
      <c:valAx>
        <c:axId val="813649616"/>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364817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'AQs paired'!$BH$83</c:f>
              <c:numCache>
                <c:formatCode>0.00</c:formatCode>
                <c:ptCount val="1"/>
                <c:pt idx="0">
                  <c:v>1.0789473684210527</c:v>
                </c:pt>
              </c:numCache>
            </c:numRef>
          </c:val>
          <c:extLst>
            <c:ext xmlns:c16="http://schemas.microsoft.com/office/drawing/2014/chart" uri="{C3380CC4-5D6E-409C-BE32-E72D297353CC}">
              <c16:uniqueId val="{00000000-87B9-42C8-AE76-53E284B910F1}"/>
            </c:ext>
          </c:extLst>
        </c:ser>
        <c:ser>
          <c:idx val="1"/>
          <c:order val="1"/>
          <c:spPr>
            <a:solidFill>
              <a:schemeClr val="accent2"/>
            </a:solidFill>
            <a:ln>
              <a:noFill/>
            </a:ln>
            <a:effectLst/>
          </c:spPr>
          <c:invertIfNegative val="0"/>
          <c:val>
            <c:numRef>
              <c:f>'AQs paired'!$BI$83</c:f>
              <c:numCache>
                <c:formatCode>0.00</c:formatCode>
                <c:ptCount val="1"/>
                <c:pt idx="0">
                  <c:v>0.14473684210526316</c:v>
                </c:pt>
              </c:numCache>
            </c:numRef>
          </c:val>
          <c:extLst>
            <c:ext xmlns:c16="http://schemas.microsoft.com/office/drawing/2014/chart" uri="{C3380CC4-5D6E-409C-BE32-E72D297353CC}">
              <c16:uniqueId val="{00000001-87B9-42C8-AE76-53E284B910F1}"/>
            </c:ext>
          </c:extLst>
        </c:ser>
        <c:dLbls>
          <c:showLegendKey val="0"/>
          <c:showVal val="0"/>
          <c:showCatName val="0"/>
          <c:showSerName val="0"/>
          <c:showPercent val="0"/>
          <c:showBubbleSize val="0"/>
        </c:dLbls>
        <c:gapWidth val="219"/>
        <c:overlap val="-27"/>
        <c:axId val="813648176"/>
        <c:axId val="813649616"/>
      </c:barChart>
      <c:catAx>
        <c:axId val="81364817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3649616"/>
        <c:crosses val="autoZero"/>
        <c:auto val="1"/>
        <c:lblAlgn val="ctr"/>
        <c:lblOffset val="100"/>
        <c:noMultiLvlLbl val="0"/>
      </c:catAx>
      <c:valAx>
        <c:axId val="813649616"/>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364817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ubbleChart>
        <c:varyColors val="0"/>
        <c:ser>
          <c:idx val="0"/>
          <c:order val="0"/>
          <c:tx>
            <c:strRef>
              <c:f>'Scatter plots'!$G$4</c:f>
              <c:strCache>
                <c:ptCount val="1"/>
                <c:pt idx="0">
                  <c:v>Q04</c:v>
                </c:pt>
              </c:strCache>
            </c:strRef>
          </c:tx>
          <c:spPr>
            <a:solidFill>
              <a:schemeClr val="accent1">
                <a:alpha val="75000"/>
              </a:schemeClr>
            </a:solidFill>
            <a:ln>
              <a:noFill/>
            </a:ln>
            <a:effectLst/>
          </c:spPr>
          <c:invertIfNegative val="0"/>
          <c:xVal>
            <c:numRef>
              <c:f>'Scatter plots'!$B$5:$B$53</c:f>
              <c:numCache>
                <c:formatCode>General</c:formatCode>
                <c:ptCount val="49"/>
                <c:pt idx="0">
                  <c:v>-3</c:v>
                </c:pt>
                <c:pt idx="1">
                  <c:v>-3</c:v>
                </c:pt>
                <c:pt idx="2">
                  <c:v>-3</c:v>
                </c:pt>
                <c:pt idx="3">
                  <c:v>-3</c:v>
                </c:pt>
                <c:pt idx="4">
                  <c:v>-3</c:v>
                </c:pt>
                <c:pt idx="5">
                  <c:v>-3</c:v>
                </c:pt>
                <c:pt idx="6">
                  <c:v>-3</c:v>
                </c:pt>
                <c:pt idx="7">
                  <c:v>-2</c:v>
                </c:pt>
                <c:pt idx="8">
                  <c:v>-2</c:v>
                </c:pt>
                <c:pt idx="9">
                  <c:v>-2</c:v>
                </c:pt>
                <c:pt idx="10">
                  <c:v>-2</c:v>
                </c:pt>
                <c:pt idx="11">
                  <c:v>-2</c:v>
                </c:pt>
                <c:pt idx="12">
                  <c:v>-2</c:v>
                </c:pt>
                <c:pt idx="13">
                  <c:v>-2</c:v>
                </c:pt>
                <c:pt idx="14">
                  <c:v>-1</c:v>
                </c:pt>
                <c:pt idx="15">
                  <c:v>-1</c:v>
                </c:pt>
                <c:pt idx="16">
                  <c:v>-1</c:v>
                </c:pt>
                <c:pt idx="17">
                  <c:v>-1</c:v>
                </c:pt>
                <c:pt idx="18">
                  <c:v>-1</c:v>
                </c:pt>
                <c:pt idx="19">
                  <c:v>-1</c:v>
                </c:pt>
                <c:pt idx="20">
                  <c:v>-1</c:v>
                </c:pt>
                <c:pt idx="21">
                  <c:v>0</c:v>
                </c:pt>
                <c:pt idx="22">
                  <c:v>0</c:v>
                </c:pt>
                <c:pt idx="23">
                  <c:v>0</c:v>
                </c:pt>
                <c:pt idx="24">
                  <c:v>0</c:v>
                </c:pt>
                <c:pt idx="25">
                  <c:v>0</c:v>
                </c:pt>
                <c:pt idx="26">
                  <c:v>0</c:v>
                </c:pt>
                <c:pt idx="27">
                  <c:v>0</c:v>
                </c:pt>
                <c:pt idx="28">
                  <c:v>1</c:v>
                </c:pt>
                <c:pt idx="29">
                  <c:v>1</c:v>
                </c:pt>
                <c:pt idx="30">
                  <c:v>1</c:v>
                </c:pt>
                <c:pt idx="31">
                  <c:v>1</c:v>
                </c:pt>
                <c:pt idx="32">
                  <c:v>1</c:v>
                </c:pt>
                <c:pt idx="33">
                  <c:v>1</c:v>
                </c:pt>
                <c:pt idx="34">
                  <c:v>1</c:v>
                </c:pt>
                <c:pt idx="35">
                  <c:v>2</c:v>
                </c:pt>
                <c:pt idx="36">
                  <c:v>2</c:v>
                </c:pt>
                <c:pt idx="37">
                  <c:v>2</c:v>
                </c:pt>
                <c:pt idx="38">
                  <c:v>2</c:v>
                </c:pt>
                <c:pt idx="39">
                  <c:v>2</c:v>
                </c:pt>
                <c:pt idx="40">
                  <c:v>2</c:v>
                </c:pt>
                <c:pt idx="41">
                  <c:v>2</c:v>
                </c:pt>
                <c:pt idx="42">
                  <c:v>3</c:v>
                </c:pt>
                <c:pt idx="43">
                  <c:v>3</c:v>
                </c:pt>
                <c:pt idx="44">
                  <c:v>3</c:v>
                </c:pt>
                <c:pt idx="45">
                  <c:v>3</c:v>
                </c:pt>
                <c:pt idx="46">
                  <c:v>3</c:v>
                </c:pt>
                <c:pt idx="47">
                  <c:v>3</c:v>
                </c:pt>
                <c:pt idx="48">
                  <c:v>3</c:v>
                </c:pt>
              </c:numCache>
            </c:numRef>
          </c:xVal>
          <c:yVal>
            <c:numRef>
              <c:f>'Scatter plots'!$C$5:$C$53</c:f>
              <c:numCache>
                <c:formatCode>General</c:formatCode>
                <c:ptCount val="49"/>
                <c:pt idx="0">
                  <c:v>-3</c:v>
                </c:pt>
                <c:pt idx="1">
                  <c:v>-2</c:v>
                </c:pt>
                <c:pt idx="2">
                  <c:v>-1</c:v>
                </c:pt>
                <c:pt idx="3">
                  <c:v>0</c:v>
                </c:pt>
                <c:pt idx="4">
                  <c:v>1</c:v>
                </c:pt>
                <c:pt idx="5">
                  <c:v>2</c:v>
                </c:pt>
                <c:pt idx="6">
                  <c:v>3</c:v>
                </c:pt>
                <c:pt idx="7">
                  <c:v>-3</c:v>
                </c:pt>
                <c:pt idx="8">
                  <c:v>-2</c:v>
                </c:pt>
                <c:pt idx="9">
                  <c:v>-1</c:v>
                </c:pt>
                <c:pt idx="10">
                  <c:v>0</c:v>
                </c:pt>
                <c:pt idx="11">
                  <c:v>1</c:v>
                </c:pt>
                <c:pt idx="12">
                  <c:v>2</c:v>
                </c:pt>
                <c:pt idx="13">
                  <c:v>3</c:v>
                </c:pt>
                <c:pt idx="14">
                  <c:v>-3</c:v>
                </c:pt>
                <c:pt idx="15">
                  <c:v>-2</c:v>
                </c:pt>
                <c:pt idx="16">
                  <c:v>-1</c:v>
                </c:pt>
                <c:pt idx="17">
                  <c:v>0</c:v>
                </c:pt>
                <c:pt idx="18">
                  <c:v>1</c:v>
                </c:pt>
                <c:pt idx="19">
                  <c:v>2</c:v>
                </c:pt>
                <c:pt idx="20">
                  <c:v>3</c:v>
                </c:pt>
                <c:pt idx="21">
                  <c:v>-3</c:v>
                </c:pt>
                <c:pt idx="22">
                  <c:v>-2</c:v>
                </c:pt>
                <c:pt idx="23">
                  <c:v>-1</c:v>
                </c:pt>
                <c:pt idx="24">
                  <c:v>0</c:v>
                </c:pt>
                <c:pt idx="25">
                  <c:v>1</c:v>
                </c:pt>
                <c:pt idx="26">
                  <c:v>2</c:v>
                </c:pt>
                <c:pt idx="27">
                  <c:v>3</c:v>
                </c:pt>
                <c:pt idx="28">
                  <c:v>-3</c:v>
                </c:pt>
                <c:pt idx="29">
                  <c:v>-2</c:v>
                </c:pt>
                <c:pt idx="30">
                  <c:v>-1</c:v>
                </c:pt>
                <c:pt idx="31">
                  <c:v>0</c:v>
                </c:pt>
                <c:pt idx="32">
                  <c:v>1</c:v>
                </c:pt>
                <c:pt idx="33">
                  <c:v>2</c:v>
                </c:pt>
                <c:pt idx="34">
                  <c:v>3</c:v>
                </c:pt>
                <c:pt idx="35">
                  <c:v>-3</c:v>
                </c:pt>
                <c:pt idx="36">
                  <c:v>-2</c:v>
                </c:pt>
                <c:pt idx="37">
                  <c:v>-1</c:v>
                </c:pt>
                <c:pt idx="38">
                  <c:v>0</c:v>
                </c:pt>
                <c:pt idx="39">
                  <c:v>1</c:v>
                </c:pt>
                <c:pt idx="40">
                  <c:v>2</c:v>
                </c:pt>
                <c:pt idx="41">
                  <c:v>3</c:v>
                </c:pt>
                <c:pt idx="42">
                  <c:v>-3</c:v>
                </c:pt>
                <c:pt idx="43">
                  <c:v>-2</c:v>
                </c:pt>
                <c:pt idx="44">
                  <c:v>-1</c:v>
                </c:pt>
                <c:pt idx="45">
                  <c:v>0</c:v>
                </c:pt>
                <c:pt idx="46">
                  <c:v>1</c:v>
                </c:pt>
                <c:pt idx="47">
                  <c:v>2</c:v>
                </c:pt>
                <c:pt idx="48">
                  <c:v>3</c:v>
                </c:pt>
              </c:numCache>
            </c:numRef>
          </c:yVal>
          <c:bubbleSize>
            <c:numRef>
              <c:f>'Scatter plots'!$G$5:$G$53</c:f>
              <c:numCache>
                <c:formatCode>General</c:formatCode>
                <c:ptCount val="49"/>
                <c:pt idx="0">
                  <c:v>0</c:v>
                </c:pt>
                <c:pt idx="1">
                  <c:v>0</c:v>
                </c:pt>
                <c:pt idx="2">
                  <c:v>0</c:v>
                </c:pt>
                <c:pt idx="3">
                  <c:v>0</c:v>
                </c:pt>
                <c:pt idx="4">
                  <c:v>0</c:v>
                </c:pt>
                <c:pt idx="5">
                  <c:v>0</c:v>
                </c:pt>
                <c:pt idx="6">
                  <c:v>0</c:v>
                </c:pt>
                <c:pt idx="7">
                  <c:v>1</c:v>
                </c:pt>
                <c:pt idx="8">
                  <c:v>0</c:v>
                </c:pt>
                <c:pt idx="9">
                  <c:v>0</c:v>
                </c:pt>
                <c:pt idx="10">
                  <c:v>0</c:v>
                </c:pt>
                <c:pt idx="11">
                  <c:v>0</c:v>
                </c:pt>
                <c:pt idx="12">
                  <c:v>0</c:v>
                </c:pt>
                <c:pt idx="13">
                  <c:v>0</c:v>
                </c:pt>
                <c:pt idx="14">
                  <c:v>0</c:v>
                </c:pt>
                <c:pt idx="15">
                  <c:v>0</c:v>
                </c:pt>
                <c:pt idx="16">
                  <c:v>0</c:v>
                </c:pt>
                <c:pt idx="17">
                  <c:v>0</c:v>
                </c:pt>
                <c:pt idx="18">
                  <c:v>1</c:v>
                </c:pt>
                <c:pt idx="19">
                  <c:v>2</c:v>
                </c:pt>
                <c:pt idx="20">
                  <c:v>0</c:v>
                </c:pt>
                <c:pt idx="21">
                  <c:v>0</c:v>
                </c:pt>
                <c:pt idx="22">
                  <c:v>1</c:v>
                </c:pt>
                <c:pt idx="23">
                  <c:v>0</c:v>
                </c:pt>
                <c:pt idx="24">
                  <c:v>3</c:v>
                </c:pt>
                <c:pt idx="25">
                  <c:v>2</c:v>
                </c:pt>
                <c:pt idx="26">
                  <c:v>0</c:v>
                </c:pt>
                <c:pt idx="27">
                  <c:v>0</c:v>
                </c:pt>
                <c:pt idx="28">
                  <c:v>0</c:v>
                </c:pt>
                <c:pt idx="29">
                  <c:v>3</c:v>
                </c:pt>
                <c:pt idx="30">
                  <c:v>3</c:v>
                </c:pt>
                <c:pt idx="31">
                  <c:v>7</c:v>
                </c:pt>
                <c:pt idx="32">
                  <c:v>10</c:v>
                </c:pt>
                <c:pt idx="33">
                  <c:v>8</c:v>
                </c:pt>
                <c:pt idx="34">
                  <c:v>1</c:v>
                </c:pt>
                <c:pt idx="35">
                  <c:v>0</c:v>
                </c:pt>
                <c:pt idx="36">
                  <c:v>0</c:v>
                </c:pt>
                <c:pt idx="37">
                  <c:v>1</c:v>
                </c:pt>
                <c:pt idx="38">
                  <c:v>3</c:v>
                </c:pt>
                <c:pt idx="39">
                  <c:v>9</c:v>
                </c:pt>
                <c:pt idx="40">
                  <c:v>10</c:v>
                </c:pt>
                <c:pt idx="41">
                  <c:v>2</c:v>
                </c:pt>
                <c:pt idx="42">
                  <c:v>0</c:v>
                </c:pt>
                <c:pt idx="43">
                  <c:v>0</c:v>
                </c:pt>
                <c:pt idx="44">
                  <c:v>0</c:v>
                </c:pt>
                <c:pt idx="45">
                  <c:v>0</c:v>
                </c:pt>
                <c:pt idx="46">
                  <c:v>3</c:v>
                </c:pt>
                <c:pt idx="47">
                  <c:v>4</c:v>
                </c:pt>
                <c:pt idx="48">
                  <c:v>1</c:v>
                </c:pt>
              </c:numCache>
            </c:numRef>
          </c:bubbleSize>
          <c:bubble3D val="0"/>
          <c:extLst>
            <c:ext xmlns:c16="http://schemas.microsoft.com/office/drawing/2014/chart" uri="{C3380CC4-5D6E-409C-BE32-E72D297353CC}">
              <c16:uniqueId val="{00000000-38FA-4016-B460-A7240B100CFA}"/>
            </c:ext>
          </c:extLst>
        </c:ser>
        <c:dLbls>
          <c:showLegendKey val="0"/>
          <c:showVal val="0"/>
          <c:showCatName val="0"/>
          <c:showSerName val="0"/>
          <c:showPercent val="0"/>
          <c:showBubbleSize val="0"/>
        </c:dLbls>
        <c:bubbleScale val="100"/>
        <c:showNegBubbles val="0"/>
        <c:sizeRepresents val="w"/>
        <c:axId val="960170376"/>
        <c:axId val="960166776"/>
      </c:bubbleChart>
      <c:valAx>
        <c:axId val="96017037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Lego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60166776"/>
        <c:crosses val="autoZero"/>
        <c:crossBetween val="midCat"/>
        <c:majorUnit val="1"/>
      </c:valAx>
      <c:valAx>
        <c:axId val="9601667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Discussive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6017037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ubbleChart>
        <c:varyColors val="0"/>
        <c:ser>
          <c:idx val="0"/>
          <c:order val="0"/>
          <c:tx>
            <c:strRef>
              <c:f>'Scatter plots'!$H$4</c:f>
              <c:strCache>
                <c:ptCount val="1"/>
                <c:pt idx="0">
                  <c:v>Q05</c:v>
                </c:pt>
              </c:strCache>
            </c:strRef>
          </c:tx>
          <c:spPr>
            <a:solidFill>
              <a:schemeClr val="accent1">
                <a:alpha val="75000"/>
              </a:schemeClr>
            </a:solidFill>
            <a:ln>
              <a:noFill/>
            </a:ln>
            <a:effectLst/>
          </c:spPr>
          <c:invertIfNegative val="0"/>
          <c:xVal>
            <c:numRef>
              <c:f>'Scatter plots'!$B$5:$B$53</c:f>
              <c:numCache>
                <c:formatCode>General</c:formatCode>
                <c:ptCount val="49"/>
                <c:pt idx="0">
                  <c:v>-3</c:v>
                </c:pt>
                <c:pt idx="1">
                  <c:v>-3</c:v>
                </c:pt>
                <c:pt idx="2">
                  <c:v>-3</c:v>
                </c:pt>
                <c:pt idx="3">
                  <c:v>-3</c:v>
                </c:pt>
                <c:pt idx="4">
                  <c:v>-3</c:v>
                </c:pt>
                <c:pt idx="5">
                  <c:v>-3</c:v>
                </c:pt>
                <c:pt idx="6">
                  <c:v>-3</c:v>
                </c:pt>
                <c:pt idx="7">
                  <c:v>-2</c:v>
                </c:pt>
                <c:pt idx="8">
                  <c:v>-2</c:v>
                </c:pt>
                <c:pt idx="9">
                  <c:v>-2</c:v>
                </c:pt>
                <c:pt idx="10">
                  <c:v>-2</c:v>
                </c:pt>
                <c:pt idx="11">
                  <c:v>-2</c:v>
                </c:pt>
                <c:pt idx="12">
                  <c:v>-2</c:v>
                </c:pt>
                <c:pt idx="13">
                  <c:v>-2</c:v>
                </c:pt>
                <c:pt idx="14">
                  <c:v>-1</c:v>
                </c:pt>
                <c:pt idx="15">
                  <c:v>-1</c:v>
                </c:pt>
                <c:pt idx="16">
                  <c:v>-1</c:v>
                </c:pt>
                <c:pt idx="17">
                  <c:v>-1</c:v>
                </c:pt>
                <c:pt idx="18">
                  <c:v>-1</c:v>
                </c:pt>
                <c:pt idx="19">
                  <c:v>-1</c:v>
                </c:pt>
                <c:pt idx="20">
                  <c:v>-1</c:v>
                </c:pt>
                <c:pt idx="21">
                  <c:v>0</c:v>
                </c:pt>
                <c:pt idx="22">
                  <c:v>0</c:v>
                </c:pt>
                <c:pt idx="23">
                  <c:v>0</c:v>
                </c:pt>
                <c:pt idx="24">
                  <c:v>0</c:v>
                </c:pt>
                <c:pt idx="25">
                  <c:v>0</c:v>
                </c:pt>
                <c:pt idx="26">
                  <c:v>0</c:v>
                </c:pt>
                <c:pt idx="27">
                  <c:v>0</c:v>
                </c:pt>
                <c:pt idx="28">
                  <c:v>1</c:v>
                </c:pt>
                <c:pt idx="29">
                  <c:v>1</c:v>
                </c:pt>
                <c:pt idx="30">
                  <c:v>1</c:v>
                </c:pt>
                <c:pt idx="31">
                  <c:v>1</c:v>
                </c:pt>
                <c:pt idx="32">
                  <c:v>1</c:v>
                </c:pt>
                <c:pt idx="33">
                  <c:v>1</c:v>
                </c:pt>
                <c:pt idx="34">
                  <c:v>1</c:v>
                </c:pt>
                <c:pt idx="35">
                  <c:v>2</c:v>
                </c:pt>
                <c:pt idx="36">
                  <c:v>2</c:v>
                </c:pt>
                <c:pt idx="37">
                  <c:v>2</c:v>
                </c:pt>
                <c:pt idx="38">
                  <c:v>2</c:v>
                </c:pt>
                <c:pt idx="39">
                  <c:v>2</c:v>
                </c:pt>
                <c:pt idx="40">
                  <c:v>2</c:v>
                </c:pt>
                <c:pt idx="41">
                  <c:v>2</c:v>
                </c:pt>
                <c:pt idx="42">
                  <c:v>3</c:v>
                </c:pt>
                <c:pt idx="43">
                  <c:v>3</c:v>
                </c:pt>
                <c:pt idx="44">
                  <c:v>3</c:v>
                </c:pt>
                <c:pt idx="45">
                  <c:v>3</c:v>
                </c:pt>
                <c:pt idx="46">
                  <c:v>3</c:v>
                </c:pt>
                <c:pt idx="47">
                  <c:v>3</c:v>
                </c:pt>
                <c:pt idx="48">
                  <c:v>3</c:v>
                </c:pt>
              </c:numCache>
            </c:numRef>
          </c:xVal>
          <c:yVal>
            <c:numRef>
              <c:f>'Scatter plots'!$C$5:$C$53</c:f>
              <c:numCache>
                <c:formatCode>General</c:formatCode>
                <c:ptCount val="49"/>
                <c:pt idx="0">
                  <c:v>-3</c:v>
                </c:pt>
                <c:pt idx="1">
                  <c:v>-2</c:v>
                </c:pt>
                <c:pt idx="2">
                  <c:v>-1</c:v>
                </c:pt>
                <c:pt idx="3">
                  <c:v>0</c:v>
                </c:pt>
                <c:pt idx="4">
                  <c:v>1</c:v>
                </c:pt>
                <c:pt idx="5">
                  <c:v>2</c:v>
                </c:pt>
                <c:pt idx="6">
                  <c:v>3</c:v>
                </c:pt>
                <c:pt idx="7">
                  <c:v>-3</c:v>
                </c:pt>
                <c:pt idx="8">
                  <c:v>-2</c:v>
                </c:pt>
                <c:pt idx="9">
                  <c:v>-1</c:v>
                </c:pt>
                <c:pt idx="10">
                  <c:v>0</c:v>
                </c:pt>
                <c:pt idx="11">
                  <c:v>1</c:v>
                </c:pt>
                <c:pt idx="12">
                  <c:v>2</c:v>
                </c:pt>
                <c:pt idx="13">
                  <c:v>3</c:v>
                </c:pt>
                <c:pt idx="14">
                  <c:v>-3</c:v>
                </c:pt>
                <c:pt idx="15">
                  <c:v>-2</c:v>
                </c:pt>
                <c:pt idx="16">
                  <c:v>-1</c:v>
                </c:pt>
                <c:pt idx="17">
                  <c:v>0</c:v>
                </c:pt>
                <c:pt idx="18">
                  <c:v>1</c:v>
                </c:pt>
                <c:pt idx="19">
                  <c:v>2</c:v>
                </c:pt>
                <c:pt idx="20">
                  <c:v>3</c:v>
                </c:pt>
                <c:pt idx="21">
                  <c:v>-3</c:v>
                </c:pt>
                <c:pt idx="22">
                  <c:v>-2</c:v>
                </c:pt>
                <c:pt idx="23">
                  <c:v>-1</c:v>
                </c:pt>
                <c:pt idx="24">
                  <c:v>0</c:v>
                </c:pt>
                <c:pt idx="25">
                  <c:v>1</c:v>
                </c:pt>
                <c:pt idx="26">
                  <c:v>2</c:v>
                </c:pt>
                <c:pt idx="27">
                  <c:v>3</c:v>
                </c:pt>
                <c:pt idx="28">
                  <c:v>-3</c:v>
                </c:pt>
                <c:pt idx="29">
                  <c:v>-2</c:v>
                </c:pt>
                <c:pt idx="30">
                  <c:v>-1</c:v>
                </c:pt>
                <c:pt idx="31">
                  <c:v>0</c:v>
                </c:pt>
                <c:pt idx="32">
                  <c:v>1</c:v>
                </c:pt>
                <c:pt idx="33">
                  <c:v>2</c:v>
                </c:pt>
                <c:pt idx="34">
                  <c:v>3</c:v>
                </c:pt>
                <c:pt idx="35">
                  <c:v>-3</c:v>
                </c:pt>
                <c:pt idx="36">
                  <c:v>-2</c:v>
                </c:pt>
                <c:pt idx="37">
                  <c:v>-1</c:v>
                </c:pt>
                <c:pt idx="38">
                  <c:v>0</c:v>
                </c:pt>
                <c:pt idx="39">
                  <c:v>1</c:v>
                </c:pt>
                <c:pt idx="40">
                  <c:v>2</c:v>
                </c:pt>
                <c:pt idx="41">
                  <c:v>3</c:v>
                </c:pt>
                <c:pt idx="42">
                  <c:v>-3</c:v>
                </c:pt>
                <c:pt idx="43">
                  <c:v>-2</c:v>
                </c:pt>
                <c:pt idx="44">
                  <c:v>-1</c:v>
                </c:pt>
                <c:pt idx="45">
                  <c:v>0</c:v>
                </c:pt>
                <c:pt idx="46">
                  <c:v>1</c:v>
                </c:pt>
                <c:pt idx="47">
                  <c:v>2</c:v>
                </c:pt>
                <c:pt idx="48">
                  <c:v>3</c:v>
                </c:pt>
              </c:numCache>
            </c:numRef>
          </c:yVal>
          <c:bubbleSize>
            <c:numRef>
              <c:f>'Scatter plots'!$H$5:$H$53</c:f>
              <c:numCache>
                <c:formatCode>General</c:formatCode>
                <c:ptCount val="49"/>
                <c:pt idx="0">
                  <c:v>0</c:v>
                </c:pt>
                <c:pt idx="1">
                  <c:v>0</c:v>
                </c:pt>
                <c:pt idx="2">
                  <c:v>0</c:v>
                </c:pt>
                <c:pt idx="3">
                  <c:v>0</c:v>
                </c:pt>
                <c:pt idx="4">
                  <c:v>0</c:v>
                </c:pt>
                <c:pt idx="5">
                  <c:v>0</c:v>
                </c:pt>
                <c:pt idx="6">
                  <c:v>0</c:v>
                </c:pt>
                <c:pt idx="7">
                  <c:v>0</c:v>
                </c:pt>
                <c:pt idx="8">
                  <c:v>2</c:v>
                </c:pt>
                <c:pt idx="9">
                  <c:v>1</c:v>
                </c:pt>
                <c:pt idx="10">
                  <c:v>0</c:v>
                </c:pt>
                <c:pt idx="11">
                  <c:v>0</c:v>
                </c:pt>
                <c:pt idx="12">
                  <c:v>0</c:v>
                </c:pt>
                <c:pt idx="13">
                  <c:v>0</c:v>
                </c:pt>
                <c:pt idx="14">
                  <c:v>1</c:v>
                </c:pt>
                <c:pt idx="15">
                  <c:v>0</c:v>
                </c:pt>
                <c:pt idx="16">
                  <c:v>0</c:v>
                </c:pt>
                <c:pt idx="17">
                  <c:v>1</c:v>
                </c:pt>
                <c:pt idx="18">
                  <c:v>1</c:v>
                </c:pt>
                <c:pt idx="19">
                  <c:v>0</c:v>
                </c:pt>
                <c:pt idx="20">
                  <c:v>0</c:v>
                </c:pt>
                <c:pt idx="21">
                  <c:v>0</c:v>
                </c:pt>
                <c:pt idx="22">
                  <c:v>1</c:v>
                </c:pt>
                <c:pt idx="23">
                  <c:v>2</c:v>
                </c:pt>
                <c:pt idx="24">
                  <c:v>2</c:v>
                </c:pt>
                <c:pt idx="25">
                  <c:v>2</c:v>
                </c:pt>
                <c:pt idx="26">
                  <c:v>2</c:v>
                </c:pt>
                <c:pt idx="27">
                  <c:v>0</c:v>
                </c:pt>
                <c:pt idx="28">
                  <c:v>1</c:v>
                </c:pt>
                <c:pt idx="29">
                  <c:v>1</c:v>
                </c:pt>
                <c:pt idx="30">
                  <c:v>5</c:v>
                </c:pt>
                <c:pt idx="31">
                  <c:v>5</c:v>
                </c:pt>
                <c:pt idx="32">
                  <c:v>8</c:v>
                </c:pt>
                <c:pt idx="33">
                  <c:v>4</c:v>
                </c:pt>
                <c:pt idx="34">
                  <c:v>1</c:v>
                </c:pt>
                <c:pt idx="35">
                  <c:v>1</c:v>
                </c:pt>
                <c:pt idx="36">
                  <c:v>3</c:v>
                </c:pt>
                <c:pt idx="37">
                  <c:v>4</c:v>
                </c:pt>
                <c:pt idx="38">
                  <c:v>0</c:v>
                </c:pt>
                <c:pt idx="39">
                  <c:v>11</c:v>
                </c:pt>
                <c:pt idx="40">
                  <c:v>4</c:v>
                </c:pt>
                <c:pt idx="41">
                  <c:v>2</c:v>
                </c:pt>
                <c:pt idx="42">
                  <c:v>0</c:v>
                </c:pt>
                <c:pt idx="43">
                  <c:v>1</c:v>
                </c:pt>
                <c:pt idx="44">
                  <c:v>0</c:v>
                </c:pt>
                <c:pt idx="45">
                  <c:v>1</c:v>
                </c:pt>
                <c:pt idx="46">
                  <c:v>2</c:v>
                </c:pt>
                <c:pt idx="47">
                  <c:v>3</c:v>
                </c:pt>
                <c:pt idx="48">
                  <c:v>4</c:v>
                </c:pt>
              </c:numCache>
            </c:numRef>
          </c:bubbleSize>
          <c:bubble3D val="0"/>
          <c:extLst>
            <c:ext xmlns:c16="http://schemas.microsoft.com/office/drawing/2014/chart" uri="{C3380CC4-5D6E-409C-BE32-E72D297353CC}">
              <c16:uniqueId val="{00000000-F89A-4071-AA45-39BE3F9C6876}"/>
            </c:ext>
          </c:extLst>
        </c:ser>
        <c:dLbls>
          <c:showLegendKey val="0"/>
          <c:showVal val="0"/>
          <c:showCatName val="0"/>
          <c:showSerName val="0"/>
          <c:showPercent val="0"/>
          <c:showBubbleSize val="0"/>
        </c:dLbls>
        <c:bubbleScale val="100"/>
        <c:showNegBubbles val="0"/>
        <c:sizeRepresents val="w"/>
        <c:axId val="960170376"/>
        <c:axId val="960166776"/>
      </c:bubbleChart>
      <c:valAx>
        <c:axId val="96017037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Lego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60166776"/>
        <c:crosses val="autoZero"/>
        <c:crossBetween val="midCat"/>
        <c:majorUnit val="1"/>
      </c:valAx>
      <c:valAx>
        <c:axId val="9601667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Discussive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6017037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ubbleChart>
        <c:varyColors val="0"/>
        <c:ser>
          <c:idx val="0"/>
          <c:order val="0"/>
          <c:tx>
            <c:strRef>
              <c:f>'Scatter plots'!$I$4</c:f>
              <c:strCache>
                <c:ptCount val="1"/>
                <c:pt idx="0">
                  <c:v>Q06</c:v>
                </c:pt>
              </c:strCache>
            </c:strRef>
          </c:tx>
          <c:spPr>
            <a:solidFill>
              <a:schemeClr val="accent1">
                <a:alpha val="75000"/>
              </a:schemeClr>
            </a:solidFill>
            <a:ln>
              <a:noFill/>
            </a:ln>
            <a:effectLst/>
          </c:spPr>
          <c:invertIfNegative val="0"/>
          <c:xVal>
            <c:numRef>
              <c:f>'Scatter plots'!$B$5:$B$53</c:f>
              <c:numCache>
                <c:formatCode>General</c:formatCode>
                <c:ptCount val="49"/>
                <c:pt idx="0">
                  <c:v>-3</c:v>
                </c:pt>
                <c:pt idx="1">
                  <c:v>-3</c:v>
                </c:pt>
                <c:pt idx="2">
                  <c:v>-3</c:v>
                </c:pt>
                <c:pt idx="3">
                  <c:v>-3</c:v>
                </c:pt>
                <c:pt idx="4">
                  <c:v>-3</c:v>
                </c:pt>
                <c:pt idx="5">
                  <c:v>-3</c:v>
                </c:pt>
                <c:pt idx="6">
                  <c:v>-3</c:v>
                </c:pt>
                <c:pt idx="7">
                  <c:v>-2</c:v>
                </c:pt>
                <c:pt idx="8">
                  <c:v>-2</c:v>
                </c:pt>
                <c:pt idx="9">
                  <c:v>-2</c:v>
                </c:pt>
                <c:pt idx="10">
                  <c:v>-2</c:v>
                </c:pt>
                <c:pt idx="11">
                  <c:v>-2</c:v>
                </c:pt>
                <c:pt idx="12">
                  <c:v>-2</c:v>
                </c:pt>
                <c:pt idx="13">
                  <c:v>-2</c:v>
                </c:pt>
                <c:pt idx="14">
                  <c:v>-1</c:v>
                </c:pt>
                <c:pt idx="15">
                  <c:v>-1</c:v>
                </c:pt>
                <c:pt idx="16">
                  <c:v>-1</c:v>
                </c:pt>
                <c:pt idx="17">
                  <c:v>-1</c:v>
                </c:pt>
                <c:pt idx="18">
                  <c:v>-1</c:v>
                </c:pt>
                <c:pt idx="19">
                  <c:v>-1</c:v>
                </c:pt>
                <c:pt idx="20">
                  <c:v>-1</c:v>
                </c:pt>
                <c:pt idx="21">
                  <c:v>0</c:v>
                </c:pt>
                <c:pt idx="22">
                  <c:v>0</c:v>
                </c:pt>
                <c:pt idx="23">
                  <c:v>0</c:v>
                </c:pt>
                <c:pt idx="24">
                  <c:v>0</c:v>
                </c:pt>
                <c:pt idx="25">
                  <c:v>0</c:v>
                </c:pt>
                <c:pt idx="26">
                  <c:v>0</c:v>
                </c:pt>
                <c:pt idx="27">
                  <c:v>0</c:v>
                </c:pt>
                <c:pt idx="28">
                  <c:v>1</c:v>
                </c:pt>
                <c:pt idx="29">
                  <c:v>1</c:v>
                </c:pt>
                <c:pt idx="30">
                  <c:v>1</c:v>
                </c:pt>
                <c:pt idx="31">
                  <c:v>1</c:v>
                </c:pt>
                <c:pt idx="32">
                  <c:v>1</c:v>
                </c:pt>
                <c:pt idx="33">
                  <c:v>1</c:v>
                </c:pt>
                <c:pt idx="34">
                  <c:v>1</c:v>
                </c:pt>
                <c:pt idx="35">
                  <c:v>2</c:v>
                </c:pt>
                <c:pt idx="36">
                  <c:v>2</c:v>
                </c:pt>
                <c:pt idx="37">
                  <c:v>2</c:v>
                </c:pt>
                <c:pt idx="38">
                  <c:v>2</c:v>
                </c:pt>
                <c:pt idx="39">
                  <c:v>2</c:v>
                </c:pt>
                <c:pt idx="40">
                  <c:v>2</c:v>
                </c:pt>
                <c:pt idx="41">
                  <c:v>2</c:v>
                </c:pt>
                <c:pt idx="42">
                  <c:v>3</c:v>
                </c:pt>
                <c:pt idx="43">
                  <c:v>3</c:v>
                </c:pt>
                <c:pt idx="44">
                  <c:v>3</c:v>
                </c:pt>
                <c:pt idx="45">
                  <c:v>3</c:v>
                </c:pt>
                <c:pt idx="46">
                  <c:v>3</c:v>
                </c:pt>
                <c:pt idx="47">
                  <c:v>3</c:v>
                </c:pt>
                <c:pt idx="48">
                  <c:v>3</c:v>
                </c:pt>
              </c:numCache>
            </c:numRef>
          </c:xVal>
          <c:yVal>
            <c:numRef>
              <c:f>'Scatter plots'!$C$5:$C$53</c:f>
              <c:numCache>
                <c:formatCode>General</c:formatCode>
                <c:ptCount val="49"/>
                <c:pt idx="0">
                  <c:v>-3</c:v>
                </c:pt>
                <c:pt idx="1">
                  <c:v>-2</c:v>
                </c:pt>
                <c:pt idx="2">
                  <c:v>-1</c:v>
                </c:pt>
                <c:pt idx="3">
                  <c:v>0</c:v>
                </c:pt>
                <c:pt idx="4">
                  <c:v>1</c:v>
                </c:pt>
                <c:pt idx="5">
                  <c:v>2</c:v>
                </c:pt>
                <c:pt idx="6">
                  <c:v>3</c:v>
                </c:pt>
                <c:pt idx="7">
                  <c:v>-3</c:v>
                </c:pt>
                <c:pt idx="8">
                  <c:v>-2</c:v>
                </c:pt>
                <c:pt idx="9">
                  <c:v>-1</c:v>
                </c:pt>
                <c:pt idx="10">
                  <c:v>0</c:v>
                </c:pt>
                <c:pt idx="11">
                  <c:v>1</c:v>
                </c:pt>
                <c:pt idx="12">
                  <c:v>2</c:v>
                </c:pt>
                <c:pt idx="13">
                  <c:v>3</c:v>
                </c:pt>
                <c:pt idx="14">
                  <c:v>-3</c:v>
                </c:pt>
                <c:pt idx="15">
                  <c:v>-2</c:v>
                </c:pt>
                <c:pt idx="16">
                  <c:v>-1</c:v>
                </c:pt>
                <c:pt idx="17">
                  <c:v>0</c:v>
                </c:pt>
                <c:pt idx="18">
                  <c:v>1</c:v>
                </c:pt>
                <c:pt idx="19">
                  <c:v>2</c:v>
                </c:pt>
                <c:pt idx="20">
                  <c:v>3</c:v>
                </c:pt>
                <c:pt idx="21">
                  <c:v>-3</c:v>
                </c:pt>
                <c:pt idx="22">
                  <c:v>-2</c:v>
                </c:pt>
                <c:pt idx="23">
                  <c:v>-1</c:v>
                </c:pt>
                <c:pt idx="24">
                  <c:v>0</c:v>
                </c:pt>
                <c:pt idx="25">
                  <c:v>1</c:v>
                </c:pt>
                <c:pt idx="26">
                  <c:v>2</c:v>
                </c:pt>
                <c:pt idx="27">
                  <c:v>3</c:v>
                </c:pt>
                <c:pt idx="28">
                  <c:v>-3</c:v>
                </c:pt>
                <c:pt idx="29">
                  <c:v>-2</c:v>
                </c:pt>
                <c:pt idx="30">
                  <c:v>-1</c:v>
                </c:pt>
                <c:pt idx="31">
                  <c:v>0</c:v>
                </c:pt>
                <c:pt idx="32">
                  <c:v>1</c:v>
                </c:pt>
                <c:pt idx="33">
                  <c:v>2</c:v>
                </c:pt>
                <c:pt idx="34">
                  <c:v>3</c:v>
                </c:pt>
                <c:pt idx="35">
                  <c:v>-3</c:v>
                </c:pt>
                <c:pt idx="36">
                  <c:v>-2</c:v>
                </c:pt>
                <c:pt idx="37">
                  <c:v>-1</c:v>
                </c:pt>
                <c:pt idx="38">
                  <c:v>0</c:v>
                </c:pt>
                <c:pt idx="39">
                  <c:v>1</c:v>
                </c:pt>
                <c:pt idx="40">
                  <c:v>2</c:v>
                </c:pt>
                <c:pt idx="41">
                  <c:v>3</c:v>
                </c:pt>
                <c:pt idx="42">
                  <c:v>-3</c:v>
                </c:pt>
                <c:pt idx="43">
                  <c:v>-2</c:v>
                </c:pt>
                <c:pt idx="44">
                  <c:v>-1</c:v>
                </c:pt>
                <c:pt idx="45">
                  <c:v>0</c:v>
                </c:pt>
                <c:pt idx="46">
                  <c:v>1</c:v>
                </c:pt>
                <c:pt idx="47">
                  <c:v>2</c:v>
                </c:pt>
                <c:pt idx="48">
                  <c:v>3</c:v>
                </c:pt>
              </c:numCache>
            </c:numRef>
          </c:yVal>
          <c:bubbleSize>
            <c:numRef>
              <c:f>'Scatter plots'!$I$5:$I$53</c:f>
              <c:numCache>
                <c:formatCode>General</c:formatCode>
                <c:ptCount val="49"/>
                <c:pt idx="0">
                  <c:v>0</c:v>
                </c:pt>
                <c:pt idx="1">
                  <c:v>0</c:v>
                </c:pt>
                <c:pt idx="2">
                  <c:v>0</c:v>
                </c:pt>
                <c:pt idx="3">
                  <c:v>0</c:v>
                </c:pt>
                <c:pt idx="4">
                  <c:v>0</c:v>
                </c:pt>
                <c:pt idx="5">
                  <c:v>0</c:v>
                </c:pt>
                <c:pt idx="6">
                  <c:v>0</c:v>
                </c:pt>
                <c:pt idx="7">
                  <c:v>0</c:v>
                </c:pt>
                <c:pt idx="8">
                  <c:v>0</c:v>
                </c:pt>
                <c:pt idx="9">
                  <c:v>1</c:v>
                </c:pt>
                <c:pt idx="10">
                  <c:v>0</c:v>
                </c:pt>
                <c:pt idx="11">
                  <c:v>0</c:v>
                </c:pt>
                <c:pt idx="12">
                  <c:v>0</c:v>
                </c:pt>
                <c:pt idx="13">
                  <c:v>0</c:v>
                </c:pt>
                <c:pt idx="14">
                  <c:v>2</c:v>
                </c:pt>
                <c:pt idx="15">
                  <c:v>0</c:v>
                </c:pt>
                <c:pt idx="16">
                  <c:v>4</c:v>
                </c:pt>
                <c:pt idx="17">
                  <c:v>1</c:v>
                </c:pt>
                <c:pt idx="18">
                  <c:v>3</c:v>
                </c:pt>
                <c:pt idx="19">
                  <c:v>0</c:v>
                </c:pt>
                <c:pt idx="20">
                  <c:v>0</c:v>
                </c:pt>
                <c:pt idx="21">
                  <c:v>0</c:v>
                </c:pt>
                <c:pt idx="22">
                  <c:v>0</c:v>
                </c:pt>
                <c:pt idx="23">
                  <c:v>2</c:v>
                </c:pt>
                <c:pt idx="24">
                  <c:v>5</c:v>
                </c:pt>
                <c:pt idx="25">
                  <c:v>2</c:v>
                </c:pt>
                <c:pt idx="26">
                  <c:v>4</c:v>
                </c:pt>
                <c:pt idx="27">
                  <c:v>1</c:v>
                </c:pt>
                <c:pt idx="28">
                  <c:v>0</c:v>
                </c:pt>
                <c:pt idx="29">
                  <c:v>3</c:v>
                </c:pt>
                <c:pt idx="30">
                  <c:v>8</c:v>
                </c:pt>
                <c:pt idx="31">
                  <c:v>9</c:v>
                </c:pt>
                <c:pt idx="32">
                  <c:v>8</c:v>
                </c:pt>
                <c:pt idx="33">
                  <c:v>1</c:v>
                </c:pt>
                <c:pt idx="34">
                  <c:v>1</c:v>
                </c:pt>
                <c:pt idx="35">
                  <c:v>0</c:v>
                </c:pt>
                <c:pt idx="36">
                  <c:v>1</c:v>
                </c:pt>
                <c:pt idx="37">
                  <c:v>2</c:v>
                </c:pt>
                <c:pt idx="38">
                  <c:v>2</c:v>
                </c:pt>
                <c:pt idx="39">
                  <c:v>12</c:v>
                </c:pt>
                <c:pt idx="40">
                  <c:v>1</c:v>
                </c:pt>
                <c:pt idx="41">
                  <c:v>0</c:v>
                </c:pt>
                <c:pt idx="42">
                  <c:v>0</c:v>
                </c:pt>
                <c:pt idx="43">
                  <c:v>0</c:v>
                </c:pt>
                <c:pt idx="44">
                  <c:v>0</c:v>
                </c:pt>
                <c:pt idx="45">
                  <c:v>0</c:v>
                </c:pt>
                <c:pt idx="46">
                  <c:v>0</c:v>
                </c:pt>
                <c:pt idx="47">
                  <c:v>2</c:v>
                </c:pt>
                <c:pt idx="48">
                  <c:v>1</c:v>
                </c:pt>
              </c:numCache>
            </c:numRef>
          </c:bubbleSize>
          <c:bubble3D val="0"/>
          <c:extLst>
            <c:ext xmlns:c16="http://schemas.microsoft.com/office/drawing/2014/chart" uri="{C3380CC4-5D6E-409C-BE32-E72D297353CC}">
              <c16:uniqueId val="{00000000-4631-49A0-8605-8C5778837CDB}"/>
            </c:ext>
          </c:extLst>
        </c:ser>
        <c:dLbls>
          <c:showLegendKey val="0"/>
          <c:showVal val="0"/>
          <c:showCatName val="0"/>
          <c:showSerName val="0"/>
          <c:showPercent val="0"/>
          <c:showBubbleSize val="0"/>
        </c:dLbls>
        <c:bubbleScale val="100"/>
        <c:showNegBubbles val="0"/>
        <c:sizeRepresents val="w"/>
        <c:axId val="960170376"/>
        <c:axId val="960166776"/>
      </c:bubbleChart>
      <c:valAx>
        <c:axId val="96017037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Lego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60166776"/>
        <c:crosses val="autoZero"/>
        <c:crossBetween val="midCat"/>
        <c:majorUnit val="1"/>
      </c:valAx>
      <c:valAx>
        <c:axId val="9601667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Discussive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6017037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ubbleChart>
        <c:varyColors val="0"/>
        <c:ser>
          <c:idx val="0"/>
          <c:order val="0"/>
          <c:tx>
            <c:strRef>
              <c:f>'Scatter plots'!$J$4</c:f>
              <c:strCache>
                <c:ptCount val="1"/>
                <c:pt idx="0">
                  <c:v>Q07</c:v>
                </c:pt>
              </c:strCache>
            </c:strRef>
          </c:tx>
          <c:spPr>
            <a:solidFill>
              <a:schemeClr val="accent1">
                <a:alpha val="75000"/>
              </a:schemeClr>
            </a:solidFill>
            <a:ln>
              <a:noFill/>
            </a:ln>
            <a:effectLst/>
          </c:spPr>
          <c:invertIfNegative val="0"/>
          <c:xVal>
            <c:numRef>
              <c:f>'Scatter plots'!$B$5:$B$53</c:f>
              <c:numCache>
                <c:formatCode>General</c:formatCode>
                <c:ptCount val="49"/>
                <c:pt idx="0">
                  <c:v>-3</c:v>
                </c:pt>
                <c:pt idx="1">
                  <c:v>-3</c:v>
                </c:pt>
                <c:pt idx="2">
                  <c:v>-3</c:v>
                </c:pt>
                <c:pt idx="3">
                  <c:v>-3</c:v>
                </c:pt>
                <c:pt idx="4">
                  <c:v>-3</c:v>
                </c:pt>
                <c:pt idx="5">
                  <c:v>-3</c:v>
                </c:pt>
                <c:pt idx="6">
                  <c:v>-3</c:v>
                </c:pt>
                <c:pt idx="7">
                  <c:v>-2</c:v>
                </c:pt>
                <c:pt idx="8">
                  <c:v>-2</c:v>
                </c:pt>
                <c:pt idx="9">
                  <c:v>-2</c:v>
                </c:pt>
                <c:pt idx="10">
                  <c:v>-2</c:v>
                </c:pt>
                <c:pt idx="11">
                  <c:v>-2</c:v>
                </c:pt>
                <c:pt idx="12">
                  <c:v>-2</c:v>
                </c:pt>
                <c:pt idx="13">
                  <c:v>-2</c:v>
                </c:pt>
                <c:pt idx="14">
                  <c:v>-1</c:v>
                </c:pt>
                <c:pt idx="15">
                  <c:v>-1</c:v>
                </c:pt>
                <c:pt idx="16">
                  <c:v>-1</c:v>
                </c:pt>
                <c:pt idx="17">
                  <c:v>-1</c:v>
                </c:pt>
                <c:pt idx="18">
                  <c:v>-1</c:v>
                </c:pt>
                <c:pt idx="19">
                  <c:v>-1</c:v>
                </c:pt>
                <c:pt idx="20">
                  <c:v>-1</c:v>
                </c:pt>
                <c:pt idx="21">
                  <c:v>0</c:v>
                </c:pt>
                <c:pt idx="22">
                  <c:v>0</c:v>
                </c:pt>
                <c:pt idx="23">
                  <c:v>0</c:v>
                </c:pt>
                <c:pt idx="24">
                  <c:v>0</c:v>
                </c:pt>
                <c:pt idx="25">
                  <c:v>0</c:v>
                </c:pt>
                <c:pt idx="26">
                  <c:v>0</c:v>
                </c:pt>
                <c:pt idx="27">
                  <c:v>0</c:v>
                </c:pt>
                <c:pt idx="28">
                  <c:v>1</c:v>
                </c:pt>
                <c:pt idx="29">
                  <c:v>1</c:v>
                </c:pt>
                <c:pt idx="30">
                  <c:v>1</c:v>
                </c:pt>
                <c:pt idx="31">
                  <c:v>1</c:v>
                </c:pt>
                <c:pt idx="32">
                  <c:v>1</c:v>
                </c:pt>
                <c:pt idx="33">
                  <c:v>1</c:v>
                </c:pt>
                <c:pt idx="34">
                  <c:v>1</c:v>
                </c:pt>
                <c:pt idx="35">
                  <c:v>2</c:v>
                </c:pt>
                <c:pt idx="36">
                  <c:v>2</c:v>
                </c:pt>
                <c:pt idx="37">
                  <c:v>2</c:v>
                </c:pt>
                <c:pt idx="38">
                  <c:v>2</c:v>
                </c:pt>
                <c:pt idx="39">
                  <c:v>2</c:v>
                </c:pt>
                <c:pt idx="40">
                  <c:v>2</c:v>
                </c:pt>
                <c:pt idx="41">
                  <c:v>2</c:v>
                </c:pt>
                <c:pt idx="42">
                  <c:v>3</c:v>
                </c:pt>
                <c:pt idx="43">
                  <c:v>3</c:v>
                </c:pt>
                <c:pt idx="44">
                  <c:v>3</c:v>
                </c:pt>
                <c:pt idx="45">
                  <c:v>3</c:v>
                </c:pt>
                <c:pt idx="46">
                  <c:v>3</c:v>
                </c:pt>
                <c:pt idx="47">
                  <c:v>3</c:v>
                </c:pt>
                <c:pt idx="48">
                  <c:v>3</c:v>
                </c:pt>
              </c:numCache>
            </c:numRef>
          </c:xVal>
          <c:yVal>
            <c:numRef>
              <c:f>'Scatter plots'!$C$5:$C$53</c:f>
              <c:numCache>
                <c:formatCode>General</c:formatCode>
                <c:ptCount val="49"/>
                <c:pt idx="0">
                  <c:v>-3</c:v>
                </c:pt>
                <c:pt idx="1">
                  <c:v>-2</c:v>
                </c:pt>
                <c:pt idx="2">
                  <c:v>-1</c:v>
                </c:pt>
                <c:pt idx="3">
                  <c:v>0</c:v>
                </c:pt>
                <c:pt idx="4">
                  <c:v>1</c:v>
                </c:pt>
                <c:pt idx="5">
                  <c:v>2</c:v>
                </c:pt>
                <c:pt idx="6">
                  <c:v>3</c:v>
                </c:pt>
                <c:pt idx="7">
                  <c:v>-3</c:v>
                </c:pt>
                <c:pt idx="8">
                  <c:v>-2</c:v>
                </c:pt>
                <c:pt idx="9">
                  <c:v>-1</c:v>
                </c:pt>
                <c:pt idx="10">
                  <c:v>0</c:v>
                </c:pt>
                <c:pt idx="11">
                  <c:v>1</c:v>
                </c:pt>
                <c:pt idx="12">
                  <c:v>2</c:v>
                </c:pt>
                <c:pt idx="13">
                  <c:v>3</c:v>
                </c:pt>
                <c:pt idx="14">
                  <c:v>-3</c:v>
                </c:pt>
                <c:pt idx="15">
                  <c:v>-2</c:v>
                </c:pt>
                <c:pt idx="16">
                  <c:v>-1</c:v>
                </c:pt>
                <c:pt idx="17">
                  <c:v>0</c:v>
                </c:pt>
                <c:pt idx="18">
                  <c:v>1</c:v>
                </c:pt>
                <c:pt idx="19">
                  <c:v>2</c:v>
                </c:pt>
                <c:pt idx="20">
                  <c:v>3</c:v>
                </c:pt>
                <c:pt idx="21">
                  <c:v>-3</c:v>
                </c:pt>
                <c:pt idx="22">
                  <c:v>-2</c:v>
                </c:pt>
                <c:pt idx="23">
                  <c:v>-1</c:v>
                </c:pt>
                <c:pt idx="24">
                  <c:v>0</c:v>
                </c:pt>
                <c:pt idx="25">
                  <c:v>1</c:v>
                </c:pt>
                <c:pt idx="26">
                  <c:v>2</c:v>
                </c:pt>
                <c:pt idx="27">
                  <c:v>3</c:v>
                </c:pt>
                <c:pt idx="28">
                  <c:v>-3</c:v>
                </c:pt>
                <c:pt idx="29">
                  <c:v>-2</c:v>
                </c:pt>
                <c:pt idx="30">
                  <c:v>-1</c:v>
                </c:pt>
                <c:pt idx="31">
                  <c:v>0</c:v>
                </c:pt>
                <c:pt idx="32">
                  <c:v>1</c:v>
                </c:pt>
                <c:pt idx="33">
                  <c:v>2</c:v>
                </c:pt>
                <c:pt idx="34">
                  <c:v>3</c:v>
                </c:pt>
                <c:pt idx="35">
                  <c:v>-3</c:v>
                </c:pt>
                <c:pt idx="36">
                  <c:v>-2</c:v>
                </c:pt>
                <c:pt idx="37">
                  <c:v>-1</c:v>
                </c:pt>
                <c:pt idx="38">
                  <c:v>0</c:v>
                </c:pt>
                <c:pt idx="39">
                  <c:v>1</c:v>
                </c:pt>
                <c:pt idx="40">
                  <c:v>2</c:v>
                </c:pt>
                <c:pt idx="41">
                  <c:v>3</c:v>
                </c:pt>
                <c:pt idx="42">
                  <c:v>-3</c:v>
                </c:pt>
                <c:pt idx="43">
                  <c:v>-2</c:v>
                </c:pt>
                <c:pt idx="44">
                  <c:v>-1</c:v>
                </c:pt>
                <c:pt idx="45">
                  <c:v>0</c:v>
                </c:pt>
                <c:pt idx="46">
                  <c:v>1</c:v>
                </c:pt>
                <c:pt idx="47">
                  <c:v>2</c:v>
                </c:pt>
                <c:pt idx="48">
                  <c:v>3</c:v>
                </c:pt>
              </c:numCache>
            </c:numRef>
          </c:yVal>
          <c:bubbleSize>
            <c:numRef>
              <c:f>'Scatter plots'!$J$5:$J$53</c:f>
              <c:numCache>
                <c:formatCode>General</c:formatCode>
                <c:ptCount val="49"/>
                <c:pt idx="0">
                  <c:v>0</c:v>
                </c:pt>
                <c:pt idx="1">
                  <c:v>0</c:v>
                </c:pt>
                <c:pt idx="2">
                  <c:v>0</c:v>
                </c:pt>
                <c:pt idx="3">
                  <c:v>0</c:v>
                </c:pt>
                <c:pt idx="4">
                  <c:v>0</c:v>
                </c:pt>
                <c:pt idx="5">
                  <c:v>0</c:v>
                </c:pt>
                <c:pt idx="6">
                  <c:v>0</c:v>
                </c:pt>
                <c:pt idx="7">
                  <c:v>0</c:v>
                </c:pt>
                <c:pt idx="8">
                  <c:v>1</c:v>
                </c:pt>
                <c:pt idx="9">
                  <c:v>0</c:v>
                </c:pt>
                <c:pt idx="10">
                  <c:v>0</c:v>
                </c:pt>
                <c:pt idx="11">
                  <c:v>0</c:v>
                </c:pt>
                <c:pt idx="12">
                  <c:v>0</c:v>
                </c:pt>
                <c:pt idx="13">
                  <c:v>0</c:v>
                </c:pt>
                <c:pt idx="14">
                  <c:v>0</c:v>
                </c:pt>
                <c:pt idx="15">
                  <c:v>1</c:v>
                </c:pt>
                <c:pt idx="16">
                  <c:v>1</c:v>
                </c:pt>
                <c:pt idx="17">
                  <c:v>0</c:v>
                </c:pt>
                <c:pt idx="18">
                  <c:v>2</c:v>
                </c:pt>
                <c:pt idx="19">
                  <c:v>0</c:v>
                </c:pt>
                <c:pt idx="20">
                  <c:v>0</c:v>
                </c:pt>
                <c:pt idx="21">
                  <c:v>1</c:v>
                </c:pt>
                <c:pt idx="22">
                  <c:v>1</c:v>
                </c:pt>
                <c:pt idx="23">
                  <c:v>6</c:v>
                </c:pt>
                <c:pt idx="24">
                  <c:v>4</c:v>
                </c:pt>
                <c:pt idx="25">
                  <c:v>3</c:v>
                </c:pt>
                <c:pt idx="26">
                  <c:v>1</c:v>
                </c:pt>
                <c:pt idx="27">
                  <c:v>0</c:v>
                </c:pt>
                <c:pt idx="28">
                  <c:v>0</c:v>
                </c:pt>
                <c:pt idx="29">
                  <c:v>0</c:v>
                </c:pt>
                <c:pt idx="30">
                  <c:v>2</c:v>
                </c:pt>
                <c:pt idx="31">
                  <c:v>8</c:v>
                </c:pt>
                <c:pt idx="32">
                  <c:v>17</c:v>
                </c:pt>
                <c:pt idx="33">
                  <c:v>5</c:v>
                </c:pt>
                <c:pt idx="34">
                  <c:v>1</c:v>
                </c:pt>
                <c:pt idx="35">
                  <c:v>1</c:v>
                </c:pt>
                <c:pt idx="36">
                  <c:v>1</c:v>
                </c:pt>
                <c:pt idx="37">
                  <c:v>1</c:v>
                </c:pt>
                <c:pt idx="38">
                  <c:v>1</c:v>
                </c:pt>
                <c:pt idx="39">
                  <c:v>7</c:v>
                </c:pt>
                <c:pt idx="40">
                  <c:v>4</c:v>
                </c:pt>
                <c:pt idx="41">
                  <c:v>0</c:v>
                </c:pt>
                <c:pt idx="42">
                  <c:v>0</c:v>
                </c:pt>
                <c:pt idx="43">
                  <c:v>0</c:v>
                </c:pt>
                <c:pt idx="44">
                  <c:v>0</c:v>
                </c:pt>
                <c:pt idx="45">
                  <c:v>0</c:v>
                </c:pt>
                <c:pt idx="46">
                  <c:v>2</c:v>
                </c:pt>
                <c:pt idx="47">
                  <c:v>0</c:v>
                </c:pt>
                <c:pt idx="48">
                  <c:v>4</c:v>
                </c:pt>
              </c:numCache>
            </c:numRef>
          </c:bubbleSize>
          <c:bubble3D val="0"/>
          <c:extLst>
            <c:ext xmlns:c16="http://schemas.microsoft.com/office/drawing/2014/chart" uri="{C3380CC4-5D6E-409C-BE32-E72D297353CC}">
              <c16:uniqueId val="{00000000-6C59-47CF-AF79-5FE7EEF2CC92}"/>
            </c:ext>
          </c:extLst>
        </c:ser>
        <c:dLbls>
          <c:showLegendKey val="0"/>
          <c:showVal val="0"/>
          <c:showCatName val="0"/>
          <c:showSerName val="0"/>
          <c:showPercent val="0"/>
          <c:showBubbleSize val="0"/>
        </c:dLbls>
        <c:bubbleScale val="100"/>
        <c:showNegBubbles val="0"/>
        <c:sizeRepresents val="w"/>
        <c:axId val="960170376"/>
        <c:axId val="960166776"/>
      </c:bubbleChart>
      <c:valAx>
        <c:axId val="96017037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Lego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60166776"/>
        <c:crosses val="autoZero"/>
        <c:crossBetween val="midCat"/>
        <c:majorUnit val="1"/>
      </c:valAx>
      <c:valAx>
        <c:axId val="9601667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Discussive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6017037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ubbleChart>
        <c:varyColors val="0"/>
        <c:ser>
          <c:idx val="0"/>
          <c:order val="0"/>
          <c:tx>
            <c:strRef>
              <c:f>'Scatter plots'!$K$4</c:f>
              <c:strCache>
                <c:ptCount val="1"/>
                <c:pt idx="0">
                  <c:v>Q08</c:v>
                </c:pt>
              </c:strCache>
            </c:strRef>
          </c:tx>
          <c:spPr>
            <a:solidFill>
              <a:schemeClr val="accent1">
                <a:alpha val="75000"/>
              </a:schemeClr>
            </a:solidFill>
            <a:ln>
              <a:noFill/>
            </a:ln>
            <a:effectLst/>
          </c:spPr>
          <c:invertIfNegative val="0"/>
          <c:xVal>
            <c:numRef>
              <c:f>'Scatter plots'!$B$5:$B$53</c:f>
              <c:numCache>
                <c:formatCode>General</c:formatCode>
                <c:ptCount val="49"/>
                <c:pt idx="0">
                  <c:v>-3</c:v>
                </c:pt>
                <c:pt idx="1">
                  <c:v>-3</c:v>
                </c:pt>
                <c:pt idx="2">
                  <c:v>-3</c:v>
                </c:pt>
                <c:pt idx="3">
                  <c:v>-3</c:v>
                </c:pt>
                <c:pt idx="4">
                  <c:v>-3</c:v>
                </c:pt>
                <c:pt idx="5">
                  <c:v>-3</c:v>
                </c:pt>
                <c:pt idx="6">
                  <c:v>-3</c:v>
                </c:pt>
                <c:pt idx="7">
                  <c:v>-2</c:v>
                </c:pt>
                <c:pt idx="8">
                  <c:v>-2</c:v>
                </c:pt>
                <c:pt idx="9">
                  <c:v>-2</c:v>
                </c:pt>
                <c:pt idx="10">
                  <c:v>-2</c:v>
                </c:pt>
                <c:pt idx="11">
                  <c:v>-2</c:v>
                </c:pt>
                <c:pt idx="12">
                  <c:v>-2</c:v>
                </c:pt>
                <c:pt idx="13">
                  <c:v>-2</c:v>
                </c:pt>
                <c:pt idx="14">
                  <c:v>-1</c:v>
                </c:pt>
                <c:pt idx="15">
                  <c:v>-1</c:v>
                </c:pt>
                <c:pt idx="16">
                  <c:v>-1</c:v>
                </c:pt>
                <c:pt idx="17">
                  <c:v>-1</c:v>
                </c:pt>
                <c:pt idx="18">
                  <c:v>-1</c:v>
                </c:pt>
                <c:pt idx="19">
                  <c:v>-1</c:v>
                </c:pt>
                <c:pt idx="20">
                  <c:v>-1</c:v>
                </c:pt>
                <c:pt idx="21">
                  <c:v>0</c:v>
                </c:pt>
                <c:pt idx="22">
                  <c:v>0</c:v>
                </c:pt>
                <c:pt idx="23">
                  <c:v>0</c:v>
                </c:pt>
                <c:pt idx="24">
                  <c:v>0</c:v>
                </c:pt>
                <c:pt idx="25">
                  <c:v>0</c:v>
                </c:pt>
                <c:pt idx="26">
                  <c:v>0</c:v>
                </c:pt>
                <c:pt idx="27">
                  <c:v>0</c:v>
                </c:pt>
                <c:pt idx="28">
                  <c:v>1</c:v>
                </c:pt>
                <c:pt idx="29">
                  <c:v>1</c:v>
                </c:pt>
                <c:pt idx="30">
                  <c:v>1</c:v>
                </c:pt>
                <c:pt idx="31">
                  <c:v>1</c:v>
                </c:pt>
                <c:pt idx="32">
                  <c:v>1</c:v>
                </c:pt>
                <c:pt idx="33">
                  <c:v>1</c:v>
                </c:pt>
                <c:pt idx="34">
                  <c:v>1</c:v>
                </c:pt>
                <c:pt idx="35">
                  <c:v>2</c:v>
                </c:pt>
                <c:pt idx="36">
                  <c:v>2</c:v>
                </c:pt>
                <c:pt idx="37">
                  <c:v>2</c:v>
                </c:pt>
                <c:pt idx="38">
                  <c:v>2</c:v>
                </c:pt>
                <c:pt idx="39">
                  <c:v>2</c:v>
                </c:pt>
                <c:pt idx="40">
                  <c:v>2</c:v>
                </c:pt>
                <c:pt idx="41">
                  <c:v>2</c:v>
                </c:pt>
                <c:pt idx="42">
                  <c:v>3</c:v>
                </c:pt>
                <c:pt idx="43">
                  <c:v>3</c:v>
                </c:pt>
                <c:pt idx="44">
                  <c:v>3</c:v>
                </c:pt>
                <c:pt idx="45">
                  <c:v>3</c:v>
                </c:pt>
                <c:pt idx="46">
                  <c:v>3</c:v>
                </c:pt>
                <c:pt idx="47">
                  <c:v>3</c:v>
                </c:pt>
                <c:pt idx="48">
                  <c:v>3</c:v>
                </c:pt>
              </c:numCache>
            </c:numRef>
          </c:xVal>
          <c:yVal>
            <c:numRef>
              <c:f>'Scatter plots'!$C$5:$C$53</c:f>
              <c:numCache>
                <c:formatCode>General</c:formatCode>
                <c:ptCount val="49"/>
                <c:pt idx="0">
                  <c:v>-3</c:v>
                </c:pt>
                <c:pt idx="1">
                  <c:v>-2</c:v>
                </c:pt>
                <c:pt idx="2">
                  <c:v>-1</c:v>
                </c:pt>
                <c:pt idx="3">
                  <c:v>0</c:v>
                </c:pt>
                <c:pt idx="4">
                  <c:v>1</c:v>
                </c:pt>
                <c:pt idx="5">
                  <c:v>2</c:v>
                </c:pt>
                <c:pt idx="6">
                  <c:v>3</c:v>
                </c:pt>
                <c:pt idx="7">
                  <c:v>-3</c:v>
                </c:pt>
                <c:pt idx="8">
                  <c:v>-2</c:v>
                </c:pt>
                <c:pt idx="9">
                  <c:v>-1</c:v>
                </c:pt>
                <c:pt idx="10">
                  <c:v>0</c:v>
                </c:pt>
                <c:pt idx="11">
                  <c:v>1</c:v>
                </c:pt>
                <c:pt idx="12">
                  <c:v>2</c:v>
                </c:pt>
                <c:pt idx="13">
                  <c:v>3</c:v>
                </c:pt>
                <c:pt idx="14">
                  <c:v>-3</c:v>
                </c:pt>
                <c:pt idx="15">
                  <c:v>-2</c:v>
                </c:pt>
                <c:pt idx="16">
                  <c:v>-1</c:v>
                </c:pt>
                <c:pt idx="17">
                  <c:v>0</c:v>
                </c:pt>
                <c:pt idx="18">
                  <c:v>1</c:v>
                </c:pt>
                <c:pt idx="19">
                  <c:v>2</c:v>
                </c:pt>
                <c:pt idx="20">
                  <c:v>3</c:v>
                </c:pt>
                <c:pt idx="21">
                  <c:v>-3</c:v>
                </c:pt>
                <c:pt idx="22">
                  <c:v>-2</c:v>
                </c:pt>
                <c:pt idx="23">
                  <c:v>-1</c:v>
                </c:pt>
                <c:pt idx="24">
                  <c:v>0</c:v>
                </c:pt>
                <c:pt idx="25">
                  <c:v>1</c:v>
                </c:pt>
                <c:pt idx="26">
                  <c:v>2</c:v>
                </c:pt>
                <c:pt idx="27">
                  <c:v>3</c:v>
                </c:pt>
                <c:pt idx="28">
                  <c:v>-3</c:v>
                </c:pt>
                <c:pt idx="29">
                  <c:v>-2</c:v>
                </c:pt>
                <c:pt idx="30">
                  <c:v>-1</c:v>
                </c:pt>
                <c:pt idx="31">
                  <c:v>0</c:v>
                </c:pt>
                <c:pt idx="32">
                  <c:v>1</c:v>
                </c:pt>
                <c:pt idx="33">
                  <c:v>2</c:v>
                </c:pt>
                <c:pt idx="34">
                  <c:v>3</c:v>
                </c:pt>
                <c:pt idx="35">
                  <c:v>-3</c:v>
                </c:pt>
                <c:pt idx="36">
                  <c:v>-2</c:v>
                </c:pt>
                <c:pt idx="37">
                  <c:v>-1</c:v>
                </c:pt>
                <c:pt idx="38">
                  <c:v>0</c:v>
                </c:pt>
                <c:pt idx="39">
                  <c:v>1</c:v>
                </c:pt>
                <c:pt idx="40">
                  <c:v>2</c:v>
                </c:pt>
                <c:pt idx="41">
                  <c:v>3</c:v>
                </c:pt>
                <c:pt idx="42">
                  <c:v>-3</c:v>
                </c:pt>
                <c:pt idx="43">
                  <c:v>-2</c:v>
                </c:pt>
                <c:pt idx="44">
                  <c:v>-1</c:v>
                </c:pt>
                <c:pt idx="45">
                  <c:v>0</c:v>
                </c:pt>
                <c:pt idx="46">
                  <c:v>1</c:v>
                </c:pt>
                <c:pt idx="47">
                  <c:v>2</c:v>
                </c:pt>
                <c:pt idx="48">
                  <c:v>3</c:v>
                </c:pt>
              </c:numCache>
            </c:numRef>
          </c:yVal>
          <c:bubbleSize>
            <c:numRef>
              <c:f>'Scatter plots'!$K$5:$K$53</c:f>
              <c:numCache>
                <c:formatCode>General</c:formatCode>
                <c:ptCount val="49"/>
                <c:pt idx="0">
                  <c:v>1</c:v>
                </c:pt>
                <c:pt idx="1">
                  <c:v>0</c:v>
                </c:pt>
                <c:pt idx="2">
                  <c:v>0</c:v>
                </c:pt>
                <c:pt idx="3">
                  <c:v>0</c:v>
                </c:pt>
                <c:pt idx="4">
                  <c:v>0</c:v>
                </c:pt>
                <c:pt idx="5">
                  <c:v>0</c:v>
                </c:pt>
                <c:pt idx="6">
                  <c:v>0</c:v>
                </c:pt>
                <c:pt idx="7">
                  <c:v>1</c:v>
                </c:pt>
                <c:pt idx="8">
                  <c:v>1</c:v>
                </c:pt>
                <c:pt idx="9">
                  <c:v>0</c:v>
                </c:pt>
                <c:pt idx="10">
                  <c:v>0</c:v>
                </c:pt>
                <c:pt idx="11">
                  <c:v>0</c:v>
                </c:pt>
                <c:pt idx="12">
                  <c:v>0</c:v>
                </c:pt>
                <c:pt idx="13">
                  <c:v>0</c:v>
                </c:pt>
                <c:pt idx="14">
                  <c:v>0</c:v>
                </c:pt>
                <c:pt idx="15">
                  <c:v>3</c:v>
                </c:pt>
                <c:pt idx="16">
                  <c:v>10</c:v>
                </c:pt>
                <c:pt idx="17">
                  <c:v>2</c:v>
                </c:pt>
                <c:pt idx="18">
                  <c:v>1</c:v>
                </c:pt>
                <c:pt idx="19">
                  <c:v>0</c:v>
                </c:pt>
                <c:pt idx="20">
                  <c:v>0</c:v>
                </c:pt>
                <c:pt idx="21">
                  <c:v>0</c:v>
                </c:pt>
                <c:pt idx="22">
                  <c:v>0</c:v>
                </c:pt>
                <c:pt idx="23">
                  <c:v>5</c:v>
                </c:pt>
                <c:pt idx="24">
                  <c:v>3</c:v>
                </c:pt>
                <c:pt idx="25">
                  <c:v>3</c:v>
                </c:pt>
                <c:pt idx="26">
                  <c:v>0</c:v>
                </c:pt>
                <c:pt idx="27">
                  <c:v>0</c:v>
                </c:pt>
                <c:pt idx="28">
                  <c:v>0</c:v>
                </c:pt>
                <c:pt idx="29">
                  <c:v>1</c:v>
                </c:pt>
                <c:pt idx="30">
                  <c:v>7</c:v>
                </c:pt>
                <c:pt idx="31">
                  <c:v>10</c:v>
                </c:pt>
                <c:pt idx="32">
                  <c:v>6</c:v>
                </c:pt>
                <c:pt idx="33">
                  <c:v>4</c:v>
                </c:pt>
                <c:pt idx="34">
                  <c:v>0</c:v>
                </c:pt>
                <c:pt idx="35">
                  <c:v>0</c:v>
                </c:pt>
                <c:pt idx="36">
                  <c:v>1</c:v>
                </c:pt>
                <c:pt idx="37">
                  <c:v>4</c:v>
                </c:pt>
                <c:pt idx="38">
                  <c:v>2</c:v>
                </c:pt>
                <c:pt idx="39">
                  <c:v>5</c:v>
                </c:pt>
                <c:pt idx="40">
                  <c:v>0</c:v>
                </c:pt>
                <c:pt idx="41">
                  <c:v>1</c:v>
                </c:pt>
                <c:pt idx="42">
                  <c:v>0</c:v>
                </c:pt>
                <c:pt idx="43">
                  <c:v>0</c:v>
                </c:pt>
                <c:pt idx="44">
                  <c:v>0</c:v>
                </c:pt>
                <c:pt idx="45">
                  <c:v>0</c:v>
                </c:pt>
                <c:pt idx="46">
                  <c:v>0</c:v>
                </c:pt>
                <c:pt idx="47">
                  <c:v>1</c:v>
                </c:pt>
                <c:pt idx="48">
                  <c:v>2</c:v>
                </c:pt>
              </c:numCache>
            </c:numRef>
          </c:bubbleSize>
          <c:bubble3D val="0"/>
          <c:extLst>
            <c:ext xmlns:c16="http://schemas.microsoft.com/office/drawing/2014/chart" uri="{C3380CC4-5D6E-409C-BE32-E72D297353CC}">
              <c16:uniqueId val="{00000000-A08E-4859-B69D-94257462DC67}"/>
            </c:ext>
          </c:extLst>
        </c:ser>
        <c:dLbls>
          <c:showLegendKey val="0"/>
          <c:showVal val="0"/>
          <c:showCatName val="0"/>
          <c:showSerName val="0"/>
          <c:showPercent val="0"/>
          <c:showBubbleSize val="0"/>
        </c:dLbls>
        <c:bubbleScale val="100"/>
        <c:showNegBubbles val="0"/>
        <c:sizeRepresents val="w"/>
        <c:axId val="960170376"/>
        <c:axId val="960166776"/>
      </c:bubbleChart>
      <c:valAx>
        <c:axId val="96017037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Lego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60166776"/>
        <c:crosses val="autoZero"/>
        <c:crossBetween val="midCat"/>
        <c:majorUnit val="1"/>
      </c:valAx>
      <c:valAx>
        <c:axId val="9601667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Discussive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6017037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ubbleChart>
        <c:varyColors val="0"/>
        <c:ser>
          <c:idx val="0"/>
          <c:order val="0"/>
          <c:tx>
            <c:strRef>
              <c:f>'Scatter plots'!$L$4</c:f>
              <c:strCache>
                <c:ptCount val="1"/>
                <c:pt idx="0">
                  <c:v>Q09</c:v>
                </c:pt>
              </c:strCache>
            </c:strRef>
          </c:tx>
          <c:spPr>
            <a:solidFill>
              <a:schemeClr val="accent1">
                <a:alpha val="75000"/>
              </a:schemeClr>
            </a:solidFill>
            <a:ln>
              <a:noFill/>
            </a:ln>
            <a:effectLst/>
          </c:spPr>
          <c:invertIfNegative val="0"/>
          <c:xVal>
            <c:numRef>
              <c:f>'Scatter plots'!$B$5:$B$53</c:f>
              <c:numCache>
                <c:formatCode>General</c:formatCode>
                <c:ptCount val="49"/>
                <c:pt idx="0">
                  <c:v>-3</c:v>
                </c:pt>
                <c:pt idx="1">
                  <c:v>-3</c:v>
                </c:pt>
                <c:pt idx="2">
                  <c:v>-3</c:v>
                </c:pt>
                <c:pt idx="3">
                  <c:v>-3</c:v>
                </c:pt>
                <c:pt idx="4">
                  <c:v>-3</c:v>
                </c:pt>
                <c:pt idx="5">
                  <c:v>-3</c:v>
                </c:pt>
                <c:pt idx="6">
                  <c:v>-3</c:v>
                </c:pt>
                <c:pt idx="7">
                  <c:v>-2</c:v>
                </c:pt>
                <c:pt idx="8">
                  <c:v>-2</c:v>
                </c:pt>
                <c:pt idx="9">
                  <c:v>-2</c:v>
                </c:pt>
                <c:pt idx="10">
                  <c:v>-2</c:v>
                </c:pt>
                <c:pt idx="11">
                  <c:v>-2</c:v>
                </c:pt>
                <c:pt idx="12">
                  <c:v>-2</c:v>
                </c:pt>
                <c:pt idx="13">
                  <c:v>-2</c:v>
                </c:pt>
                <c:pt idx="14">
                  <c:v>-1</c:v>
                </c:pt>
                <c:pt idx="15">
                  <c:v>-1</c:v>
                </c:pt>
                <c:pt idx="16">
                  <c:v>-1</c:v>
                </c:pt>
                <c:pt idx="17">
                  <c:v>-1</c:v>
                </c:pt>
                <c:pt idx="18">
                  <c:v>-1</c:v>
                </c:pt>
                <c:pt idx="19">
                  <c:v>-1</c:v>
                </c:pt>
                <c:pt idx="20">
                  <c:v>-1</c:v>
                </c:pt>
                <c:pt idx="21">
                  <c:v>0</c:v>
                </c:pt>
                <c:pt idx="22">
                  <c:v>0</c:v>
                </c:pt>
                <c:pt idx="23">
                  <c:v>0</c:v>
                </c:pt>
                <c:pt idx="24">
                  <c:v>0</c:v>
                </c:pt>
                <c:pt idx="25">
                  <c:v>0</c:v>
                </c:pt>
                <c:pt idx="26">
                  <c:v>0</c:v>
                </c:pt>
                <c:pt idx="27">
                  <c:v>0</c:v>
                </c:pt>
                <c:pt idx="28">
                  <c:v>1</c:v>
                </c:pt>
                <c:pt idx="29">
                  <c:v>1</c:v>
                </c:pt>
                <c:pt idx="30">
                  <c:v>1</c:v>
                </c:pt>
                <c:pt idx="31">
                  <c:v>1</c:v>
                </c:pt>
                <c:pt idx="32">
                  <c:v>1</c:v>
                </c:pt>
                <c:pt idx="33">
                  <c:v>1</c:v>
                </c:pt>
                <c:pt idx="34">
                  <c:v>1</c:v>
                </c:pt>
                <c:pt idx="35">
                  <c:v>2</c:v>
                </c:pt>
                <c:pt idx="36">
                  <c:v>2</c:v>
                </c:pt>
                <c:pt idx="37">
                  <c:v>2</c:v>
                </c:pt>
                <c:pt idx="38">
                  <c:v>2</c:v>
                </c:pt>
                <c:pt idx="39">
                  <c:v>2</c:v>
                </c:pt>
                <c:pt idx="40">
                  <c:v>2</c:v>
                </c:pt>
                <c:pt idx="41">
                  <c:v>2</c:v>
                </c:pt>
                <c:pt idx="42">
                  <c:v>3</c:v>
                </c:pt>
                <c:pt idx="43">
                  <c:v>3</c:v>
                </c:pt>
                <c:pt idx="44">
                  <c:v>3</c:v>
                </c:pt>
                <c:pt idx="45">
                  <c:v>3</c:v>
                </c:pt>
                <c:pt idx="46">
                  <c:v>3</c:v>
                </c:pt>
                <c:pt idx="47">
                  <c:v>3</c:v>
                </c:pt>
                <c:pt idx="48">
                  <c:v>3</c:v>
                </c:pt>
              </c:numCache>
            </c:numRef>
          </c:xVal>
          <c:yVal>
            <c:numRef>
              <c:f>'Scatter plots'!$C$5:$C$53</c:f>
              <c:numCache>
                <c:formatCode>General</c:formatCode>
                <c:ptCount val="49"/>
                <c:pt idx="0">
                  <c:v>-3</c:v>
                </c:pt>
                <c:pt idx="1">
                  <c:v>-2</c:v>
                </c:pt>
                <c:pt idx="2">
                  <c:v>-1</c:v>
                </c:pt>
                <c:pt idx="3">
                  <c:v>0</c:v>
                </c:pt>
                <c:pt idx="4">
                  <c:v>1</c:v>
                </c:pt>
                <c:pt idx="5">
                  <c:v>2</c:v>
                </c:pt>
                <c:pt idx="6">
                  <c:v>3</c:v>
                </c:pt>
                <c:pt idx="7">
                  <c:v>-3</c:v>
                </c:pt>
                <c:pt idx="8">
                  <c:v>-2</c:v>
                </c:pt>
                <c:pt idx="9">
                  <c:v>-1</c:v>
                </c:pt>
                <c:pt idx="10">
                  <c:v>0</c:v>
                </c:pt>
                <c:pt idx="11">
                  <c:v>1</c:v>
                </c:pt>
                <c:pt idx="12">
                  <c:v>2</c:v>
                </c:pt>
                <c:pt idx="13">
                  <c:v>3</c:v>
                </c:pt>
                <c:pt idx="14">
                  <c:v>-3</c:v>
                </c:pt>
                <c:pt idx="15">
                  <c:v>-2</c:v>
                </c:pt>
                <c:pt idx="16">
                  <c:v>-1</c:v>
                </c:pt>
                <c:pt idx="17">
                  <c:v>0</c:v>
                </c:pt>
                <c:pt idx="18">
                  <c:v>1</c:v>
                </c:pt>
                <c:pt idx="19">
                  <c:v>2</c:v>
                </c:pt>
                <c:pt idx="20">
                  <c:v>3</c:v>
                </c:pt>
                <c:pt idx="21">
                  <c:v>-3</c:v>
                </c:pt>
                <c:pt idx="22">
                  <c:v>-2</c:v>
                </c:pt>
                <c:pt idx="23">
                  <c:v>-1</c:v>
                </c:pt>
                <c:pt idx="24">
                  <c:v>0</c:v>
                </c:pt>
                <c:pt idx="25">
                  <c:v>1</c:v>
                </c:pt>
                <c:pt idx="26">
                  <c:v>2</c:v>
                </c:pt>
                <c:pt idx="27">
                  <c:v>3</c:v>
                </c:pt>
                <c:pt idx="28">
                  <c:v>-3</c:v>
                </c:pt>
                <c:pt idx="29">
                  <c:v>-2</c:v>
                </c:pt>
                <c:pt idx="30">
                  <c:v>-1</c:v>
                </c:pt>
                <c:pt idx="31">
                  <c:v>0</c:v>
                </c:pt>
                <c:pt idx="32">
                  <c:v>1</c:v>
                </c:pt>
                <c:pt idx="33">
                  <c:v>2</c:v>
                </c:pt>
                <c:pt idx="34">
                  <c:v>3</c:v>
                </c:pt>
                <c:pt idx="35">
                  <c:v>-3</c:v>
                </c:pt>
                <c:pt idx="36">
                  <c:v>-2</c:v>
                </c:pt>
                <c:pt idx="37">
                  <c:v>-1</c:v>
                </c:pt>
                <c:pt idx="38">
                  <c:v>0</c:v>
                </c:pt>
                <c:pt idx="39">
                  <c:v>1</c:v>
                </c:pt>
                <c:pt idx="40">
                  <c:v>2</c:v>
                </c:pt>
                <c:pt idx="41">
                  <c:v>3</c:v>
                </c:pt>
                <c:pt idx="42">
                  <c:v>-3</c:v>
                </c:pt>
                <c:pt idx="43">
                  <c:v>-2</c:v>
                </c:pt>
                <c:pt idx="44">
                  <c:v>-1</c:v>
                </c:pt>
                <c:pt idx="45">
                  <c:v>0</c:v>
                </c:pt>
                <c:pt idx="46">
                  <c:v>1</c:v>
                </c:pt>
                <c:pt idx="47">
                  <c:v>2</c:v>
                </c:pt>
                <c:pt idx="48">
                  <c:v>3</c:v>
                </c:pt>
              </c:numCache>
            </c:numRef>
          </c:yVal>
          <c:bubbleSize>
            <c:numRef>
              <c:f>'Scatter plots'!$L$5:$L$53</c:f>
              <c:numCache>
                <c:formatCode>General</c:formatCode>
                <c:ptCount val="49"/>
                <c:pt idx="0">
                  <c:v>0</c:v>
                </c:pt>
                <c:pt idx="1">
                  <c:v>1</c:v>
                </c:pt>
                <c:pt idx="2">
                  <c:v>0</c:v>
                </c:pt>
                <c:pt idx="3">
                  <c:v>0</c:v>
                </c:pt>
                <c:pt idx="4">
                  <c:v>0</c:v>
                </c:pt>
                <c:pt idx="5">
                  <c:v>0</c:v>
                </c:pt>
                <c:pt idx="6">
                  <c:v>0</c:v>
                </c:pt>
                <c:pt idx="7">
                  <c:v>1</c:v>
                </c:pt>
                <c:pt idx="8">
                  <c:v>0</c:v>
                </c:pt>
                <c:pt idx="9">
                  <c:v>1</c:v>
                </c:pt>
                <c:pt idx="10">
                  <c:v>0</c:v>
                </c:pt>
                <c:pt idx="11">
                  <c:v>0</c:v>
                </c:pt>
                <c:pt idx="12">
                  <c:v>0</c:v>
                </c:pt>
                <c:pt idx="13">
                  <c:v>0</c:v>
                </c:pt>
                <c:pt idx="14">
                  <c:v>0</c:v>
                </c:pt>
                <c:pt idx="15">
                  <c:v>4</c:v>
                </c:pt>
                <c:pt idx="16">
                  <c:v>4</c:v>
                </c:pt>
                <c:pt idx="17">
                  <c:v>1</c:v>
                </c:pt>
                <c:pt idx="18">
                  <c:v>2</c:v>
                </c:pt>
                <c:pt idx="19">
                  <c:v>0</c:v>
                </c:pt>
                <c:pt idx="20">
                  <c:v>0</c:v>
                </c:pt>
                <c:pt idx="21">
                  <c:v>0</c:v>
                </c:pt>
                <c:pt idx="22">
                  <c:v>2</c:v>
                </c:pt>
                <c:pt idx="23">
                  <c:v>4</c:v>
                </c:pt>
                <c:pt idx="24">
                  <c:v>6</c:v>
                </c:pt>
                <c:pt idx="25">
                  <c:v>2</c:v>
                </c:pt>
                <c:pt idx="26">
                  <c:v>1</c:v>
                </c:pt>
                <c:pt idx="27">
                  <c:v>0</c:v>
                </c:pt>
                <c:pt idx="28">
                  <c:v>0</c:v>
                </c:pt>
                <c:pt idx="29">
                  <c:v>1</c:v>
                </c:pt>
                <c:pt idx="30">
                  <c:v>5</c:v>
                </c:pt>
                <c:pt idx="31">
                  <c:v>7</c:v>
                </c:pt>
                <c:pt idx="32">
                  <c:v>13</c:v>
                </c:pt>
                <c:pt idx="33">
                  <c:v>2</c:v>
                </c:pt>
                <c:pt idx="34">
                  <c:v>0</c:v>
                </c:pt>
                <c:pt idx="35">
                  <c:v>0</c:v>
                </c:pt>
                <c:pt idx="36">
                  <c:v>1</c:v>
                </c:pt>
                <c:pt idx="37">
                  <c:v>0</c:v>
                </c:pt>
                <c:pt idx="38">
                  <c:v>1</c:v>
                </c:pt>
                <c:pt idx="39">
                  <c:v>11</c:v>
                </c:pt>
                <c:pt idx="40">
                  <c:v>2</c:v>
                </c:pt>
                <c:pt idx="41">
                  <c:v>1</c:v>
                </c:pt>
                <c:pt idx="42">
                  <c:v>0</c:v>
                </c:pt>
                <c:pt idx="43">
                  <c:v>0</c:v>
                </c:pt>
                <c:pt idx="44">
                  <c:v>0</c:v>
                </c:pt>
                <c:pt idx="45">
                  <c:v>0</c:v>
                </c:pt>
                <c:pt idx="46">
                  <c:v>0</c:v>
                </c:pt>
                <c:pt idx="47">
                  <c:v>0</c:v>
                </c:pt>
                <c:pt idx="48">
                  <c:v>0</c:v>
                </c:pt>
              </c:numCache>
            </c:numRef>
          </c:bubbleSize>
          <c:bubble3D val="0"/>
          <c:extLst>
            <c:ext xmlns:c16="http://schemas.microsoft.com/office/drawing/2014/chart" uri="{C3380CC4-5D6E-409C-BE32-E72D297353CC}">
              <c16:uniqueId val="{00000000-BE71-4AF8-A8EC-AFD39473475B}"/>
            </c:ext>
          </c:extLst>
        </c:ser>
        <c:dLbls>
          <c:showLegendKey val="0"/>
          <c:showVal val="0"/>
          <c:showCatName val="0"/>
          <c:showSerName val="0"/>
          <c:showPercent val="0"/>
          <c:showBubbleSize val="0"/>
        </c:dLbls>
        <c:bubbleScale val="100"/>
        <c:showNegBubbles val="0"/>
        <c:sizeRepresents val="w"/>
        <c:axId val="960170376"/>
        <c:axId val="960166776"/>
      </c:bubbleChart>
      <c:valAx>
        <c:axId val="96017037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Lego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60166776"/>
        <c:crosses val="autoZero"/>
        <c:crossBetween val="midCat"/>
        <c:majorUnit val="1"/>
      </c:valAx>
      <c:valAx>
        <c:axId val="9601667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Discussive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6017037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ubbleChart>
        <c:varyColors val="0"/>
        <c:ser>
          <c:idx val="0"/>
          <c:order val="0"/>
          <c:tx>
            <c:strRef>
              <c:f>'Scatter plots'!$M$4</c:f>
              <c:strCache>
                <c:ptCount val="1"/>
                <c:pt idx="0">
                  <c:v>Q10</c:v>
                </c:pt>
              </c:strCache>
            </c:strRef>
          </c:tx>
          <c:spPr>
            <a:solidFill>
              <a:schemeClr val="accent1">
                <a:alpha val="75000"/>
              </a:schemeClr>
            </a:solidFill>
            <a:ln>
              <a:noFill/>
            </a:ln>
            <a:effectLst/>
          </c:spPr>
          <c:invertIfNegative val="0"/>
          <c:xVal>
            <c:numRef>
              <c:f>'Scatter plots'!$B$5:$B$53</c:f>
              <c:numCache>
                <c:formatCode>General</c:formatCode>
                <c:ptCount val="49"/>
                <c:pt idx="0">
                  <c:v>-3</c:v>
                </c:pt>
                <c:pt idx="1">
                  <c:v>-3</c:v>
                </c:pt>
                <c:pt idx="2">
                  <c:v>-3</c:v>
                </c:pt>
                <c:pt idx="3">
                  <c:v>-3</c:v>
                </c:pt>
                <c:pt idx="4">
                  <c:v>-3</c:v>
                </c:pt>
                <c:pt idx="5">
                  <c:v>-3</c:v>
                </c:pt>
                <c:pt idx="6">
                  <c:v>-3</c:v>
                </c:pt>
                <c:pt idx="7">
                  <c:v>-2</c:v>
                </c:pt>
                <c:pt idx="8">
                  <c:v>-2</c:v>
                </c:pt>
                <c:pt idx="9">
                  <c:v>-2</c:v>
                </c:pt>
                <c:pt idx="10">
                  <c:v>-2</c:v>
                </c:pt>
                <c:pt idx="11">
                  <c:v>-2</c:v>
                </c:pt>
                <c:pt idx="12">
                  <c:v>-2</c:v>
                </c:pt>
                <c:pt idx="13">
                  <c:v>-2</c:v>
                </c:pt>
                <c:pt idx="14">
                  <c:v>-1</c:v>
                </c:pt>
                <c:pt idx="15">
                  <c:v>-1</c:v>
                </c:pt>
                <c:pt idx="16">
                  <c:v>-1</c:v>
                </c:pt>
                <c:pt idx="17">
                  <c:v>-1</c:v>
                </c:pt>
                <c:pt idx="18">
                  <c:v>-1</c:v>
                </c:pt>
                <c:pt idx="19">
                  <c:v>-1</c:v>
                </c:pt>
                <c:pt idx="20">
                  <c:v>-1</c:v>
                </c:pt>
                <c:pt idx="21">
                  <c:v>0</c:v>
                </c:pt>
                <c:pt idx="22">
                  <c:v>0</c:v>
                </c:pt>
                <c:pt idx="23">
                  <c:v>0</c:v>
                </c:pt>
                <c:pt idx="24">
                  <c:v>0</c:v>
                </c:pt>
                <c:pt idx="25">
                  <c:v>0</c:v>
                </c:pt>
                <c:pt idx="26">
                  <c:v>0</c:v>
                </c:pt>
                <c:pt idx="27">
                  <c:v>0</c:v>
                </c:pt>
                <c:pt idx="28">
                  <c:v>1</c:v>
                </c:pt>
                <c:pt idx="29">
                  <c:v>1</c:v>
                </c:pt>
                <c:pt idx="30">
                  <c:v>1</c:v>
                </c:pt>
                <c:pt idx="31">
                  <c:v>1</c:v>
                </c:pt>
                <c:pt idx="32">
                  <c:v>1</c:v>
                </c:pt>
                <c:pt idx="33">
                  <c:v>1</c:v>
                </c:pt>
                <c:pt idx="34">
                  <c:v>1</c:v>
                </c:pt>
                <c:pt idx="35">
                  <c:v>2</c:v>
                </c:pt>
                <c:pt idx="36">
                  <c:v>2</c:v>
                </c:pt>
                <c:pt idx="37">
                  <c:v>2</c:v>
                </c:pt>
                <c:pt idx="38">
                  <c:v>2</c:v>
                </c:pt>
                <c:pt idx="39">
                  <c:v>2</c:v>
                </c:pt>
                <c:pt idx="40">
                  <c:v>2</c:v>
                </c:pt>
                <c:pt idx="41">
                  <c:v>2</c:v>
                </c:pt>
                <c:pt idx="42">
                  <c:v>3</c:v>
                </c:pt>
                <c:pt idx="43">
                  <c:v>3</c:v>
                </c:pt>
                <c:pt idx="44">
                  <c:v>3</c:v>
                </c:pt>
                <c:pt idx="45">
                  <c:v>3</c:v>
                </c:pt>
                <c:pt idx="46">
                  <c:v>3</c:v>
                </c:pt>
                <c:pt idx="47">
                  <c:v>3</c:v>
                </c:pt>
                <c:pt idx="48">
                  <c:v>3</c:v>
                </c:pt>
              </c:numCache>
            </c:numRef>
          </c:xVal>
          <c:yVal>
            <c:numRef>
              <c:f>'Scatter plots'!$C$5:$C$53</c:f>
              <c:numCache>
                <c:formatCode>General</c:formatCode>
                <c:ptCount val="49"/>
                <c:pt idx="0">
                  <c:v>-3</c:v>
                </c:pt>
                <c:pt idx="1">
                  <c:v>-2</c:v>
                </c:pt>
                <c:pt idx="2">
                  <c:v>-1</c:v>
                </c:pt>
                <c:pt idx="3">
                  <c:v>0</c:v>
                </c:pt>
                <c:pt idx="4">
                  <c:v>1</c:v>
                </c:pt>
                <c:pt idx="5">
                  <c:v>2</c:v>
                </c:pt>
                <c:pt idx="6">
                  <c:v>3</c:v>
                </c:pt>
                <c:pt idx="7">
                  <c:v>-3</c:v>
                </c:pt>
                <c:pt idx="8">
                  <c:v>-2</c:v>
                </c:pt>
                <c:pt idx="9">
                  <c:v>-1</c:v>
                </c:pt>
                <c:pt idx="10">
                  <c:v>0</c:v>
                </c:pt>
                <c:pt idx="11">
                  <c:v>1</c:v>
                </c:pt>
                <c:pt idx="12">
                  <c:v>2</c:v>
                </c:pt>
                <c:pt idx="13">
                  <c:v>3</c:v>
                </c:pt>
                <c:pt idx="14">
                  <c:v>-3</c:v>
                </c:pt>
                <c:pt idx="15">
                  <c:v>-2</c:v>
                </c:pt>
                <c:pt idx="16">
                  <c:v>-1</c:v>
                </c:pt>
                <c:pt idx="17">
                  <c:v>0</c:v>
                </c:pt>
                <c:pt idx="18">
                  <c:v>1</c:v>
                </c:pt>
                <c:pt idx="19">
                  <c:v>2</c:v>
                </c:pt>
                <c:pt idx="20">
                  <c:v>3</c:v>
                </c:pt>
                <c:pt idx="21">
                  <c:v>-3</c:v>
                </c:pt>
                <c:pt idx="22">
                  <c:v>-2</c:v>
                </c:pt>
                <c:pt idx="23">
                  <c:v>-1</c:v>
                </c:pt>
                <c:pt idx="24">
                  <c:v>0</c:v>
                </c:pt>
                <c:pt idx="25">
                  <c:v>1</c:v>
                </c:pt>
                <c:pt idx="26">
                  <c:v>2</c:v>
                </c:pt>
                <c:pt idx="27">
                  <c:v>3</c:v>
                </c:pt>
                <c:pt idx="28">
                  <c:v>-3</c:v>
                </c:pt>
                <c:pt idx="29">
                  <c:v>-2</c:v>
                </c:pt>
                <c:pt idx="30">
                  <c:v>-1</c:v>
                </c:pt>
                <c:pt idx="31">
                  <c:v>0</c:v>
                </c:pt>
                <c:pt idx="32">
                  <c:v>1</c:v>
                </c:pt>
                <c:pt idx="33">
                  <c:v>2</c:v>
                </c:pt>
                <c:pt idx="34">
                  <c:v>3</c:v>
                </c:pt>
                <c:pt idx="35">
                  <c:v>-3</c:v>
                </c:pt>
                <c:pt idx="36">
                  <c:v>-2</c:v>
                </c:pt>
                <c:pt idx="37">
                  <c:v>-1</c:v>
                </c:pt>
                <c:pt idx="38">
                  <c:v>0</c:v>
                </c:pt>
                <c:pt idx="39">
                  <c:v>1</c:v>
                </c:pt>
                <c:pt idx="40">
                  <c:v>2</c:v>
                </c:pt>
                <c:pt idx="41">
                  <c:v>3</c:v>
                </c:pt>
                <c:pt idx="42">
                  <c:v>-3</c:v>
                </c:pt>
                <c:pt idx="43">
                  <c:v>-2</c:v>
                </c:pt>
                <c:pt idx="44">
                  <c:v>-1</c:v>
                </c:pt>
                <c:pt idx="45">
                  <c:v>0</c:v>
                </c:pt>
                <c:pt idx="46">
                  <c:v>1</c:v>
                </c:pt>
                <c:pt idx="47">
                  <c:v>2</c:v>
                </c:pt>
                <c:pt idx="48">
                  <c:v>3</c:v>
                </c:pt>
              </c:numCache>
            </c:numRef>
          </c:yVal>
          <c:bubbleSize>
            <c:numRef>
              <c:f>'Scatter plots'!$M$5:$M$53</c:f>
              <c:numCache>
                <c:formatCode>General</c:formatCode>
                <c:ptCount val="49"/>
                <c:pt idx="0">
                  <c:v>0</c:v>
                </c:pt>
                <c:pt idx="1">
                  <c:v>0</c:v>
                </c:pt>
                <c:pt idx="2">
                  <c:v>0</c:v>
                </c:pt>
                <c:pt idx="3">
                  <c:v>0</c:v>
                </c:pt>
                <c:pt idx="4">
                  <c:v>0</c:v>
                </c:pt>
                <c:pt idx="5">
                  <c:v>0</c:v>
                </c:pt>
                <c:pt idx="6">
                  <c:v>0</c:v>
                </c:pt>
                <c:pt idx="7">
                  <c:v>1</c:v>
                </c:pt>
                <c:pt idx="8">
                  <c:v>1</c:v>
                </c:pt>
                <c:pt idx="9">
                  <c:v>0</c:v>
                </c:pt>
                <c:pt idx="10">
                  <c:v>0</c:v>
                </c:pt>
                <c:pt idx="11">
                  <c:v>0</c:v>
                </c:pt>
                <c:pt idx="12">
                  <c:v>0</c:v>
                </c:pt>
                <c:pt idx="13">
                  <c:v>0</c:v>
                </c:pt>
                <c:pt idx="14">
                  <c:v>0</c:v>
                </c:pt>
                <c:pt idx="15">
                  <c:v>1</c:v>
                </c:pt>
                <c:pt idx="16">
                  <c:v>4</c:v>
                </c:pt>
                <c:pt idx="17">
                  <c:v>0</c:v>
                </c:pt>
                <c:pt idx="18">
                  <c:v>1</c:v>
                </c:pt>
                <c:pt idx="19">
                  <c:v>0</c:v>
                </c:pt>
                <c:pt idx="20">
                  <c:v>0</c:v>
                </c:pt>
                <c:pt idx="21">
                  <c:v>0</c:v>
                </c:pt>
                <c:pt idx="22">
                  <c:v>1</c:v>
                </c:pt>
                <c:pt idx="23">
                  <c:v>6</c:v>
                </c:pt>
                <c:pt idx="24">
                  <c:v>3</c:v>
                </c:pt>
                <c:pt idx="25">
                  <c:v>1</c:v>
                </c:pt>
                <c:pt idx="26">
                  <c:v>2</c:v>
                </c:pt>
                <c:pt idx="27">
                  <c:v>0</c:v>
                </c:pt>
                <c:pt idx="28">
                  <c:v>0</c:v>
                </c:pt>
                <c:pt idx="29">
                  <c:v>4</c:v>
                </c:pt>
                <c:pt idx="30">
                  <c:v>5</c:v>
                </c:pt>
                <c:pt idx="31">
                  <c:v>11</c:v>
                </c:pt>
                <c:pt idx="32">
                  <c:v>5</c:v>
                </c:pt>
                <c:pt idx="33">
                  <c:v>0</c:v>
                </c:pt>
                <c:pt idx="34">
                  <c:v>0</c:v>
                </c:pt>
                <c:pt idx="35">
                  <c:v>0</c:v>
                </c:pt>
                <c:pt idx="36">
                  <c:v>0</c:v>
                </c:pt>
                <c:pt idx="37">
                  <c:v>2</c:v>
                </c:pt>
                <c:pt idx="38">
                  <c:v>5</c:v>
                </c:pt>
                <c:pt idx="39">
                  <c:v>11</c:v>
                </c:pt>
                <c:pt idx="40">
                  <c:v>4</c:v>
                </c:pt>
                <c:pt idx="41">
                  <c:v>1</c:v>
                </c:pt>
                <c:pt idx="42">
                  <c:v>0</c:v>
                </c:pt>
                <c:pt idx="43">
                  <c:v>0</c:v>
                </c:pt>
                <c:pt idx="44">
                  <c:v>0</c:v>
                </c:pt>
                <c:pt idx="45">
                  <c:v>1</c:v>
                </c:pt>
                <c:pt idx="46">
                  <c:v>3</c:v>
                </c:pt>
                <c:pt idx="47">
                  <c:v>0</c:v>
                </c:pt>
                <c:pt idx="48">
                  <c:v>3</c:v>
                </c:pt>
              </c:numCache>
            </c:numRef>
          </c:bubbleSize>
          <c:bubble3D val="0"/>
          <c:extLst>
            <c:ext xmlns:c16="http://schemas.microsoft.com/office/drawing/2014/chart" uri="{C3380CC4-5D6E-409C-BE32-E72D297353CC}">
              <c16:uniqueId val="{00000000-561E-42D1-9EFB-3AF92CEF9044}"/>
            </c:ext>
          </c:extLst>
        </c:ser>
        <c:dLbls>
          <c:showLegendKey val="0"/>
          <c:showVal val="0"/>
          <c:showCatName val="0"/>
          <c:showSerName val="0"/>
          <c:showPercent val="0"/>
          <c:showBubbleSize val="0"/>
        </c:dLbls>
        <c:bubbleScale val="100"/>
        <c:showNegBubbles val="0"/>
        <c:sizeRepresents val="w"/>
        <c:axId val="960170376"/>
        <c:axId val="960166776"/>
      </c:bubbleChart>
      <c:valAx>
        <c:axId val="96017037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Lego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60166776"/>
        <c:crosses val="autoZero"/>
        <c:crossBetween val="midCat"/>
        <c:majorUnit val="1"/>
      </c:valAx>
      <c:valAx>
        <c:axId val="9601667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Discussive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6017037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Q1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val>
            <c:numRef>
              <c:f>LminusD!$C$4:$C$79</c:f>
              <c:numCache>
                <c:formatCode>General</c:formatCode>
                <c:ptCount val="76"/>
                <c:pt idx="0">
                  <c:v>-3</c:v>
                </c:pt>
                <c:pt idx="1">
                  <c:v>-2</c:v>
                </c:pt>
                <c:pt idx="2">
                  <c:v>-1</c:v>
                </c:pt>
                <c:pt idx="3">
                  <c:v>-1</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2</c:v>
                </c:pt>
                <c:pt idx="35">
                  <c:v>2</c:v>
                </c:pt>
                <c:pt idx="36">
                  <c:v>2</c:v>
                </c:pt>
                <c:pt idx="37">
                  <c:v>2</c:v>
                </c:pt>
                <c:pt idx="38">
                  <c:v>2</c:v>
                </c:pt>
                <c:pt idx="39">
                  <c:v>2</c:v>
                </c:pt>
                <c:pt idx="40">
                  <c:v>2</c:v>
                </c:pt>
                <c:pt idx="41">
                  <c:v>2</c:v>
                </c:pt>
                <c:pt idx="42">
                  <c:v>2</c:v>
                </c:pt>
                <c:pt idx="43">
                  <c:v>2</c:v>
                </c:pt>
                <c:pt idx="44">
                  <c:v>2</c:v>
                </c:pt>
                <c:pt idx="45">
                  <c:v>2</c:v>
                </c:pt>
                <c:pt idx="46">
                  <c:v>2</c:v>
                </c:pt>
                <c:pt idx="47">
                  <c:v>2</c:v>
                </c:pt>
                <c:pt idx="48">
                  <c:v>2</c:v>
                </c:pt>
                <c:pt idx="49">
                  <c:v>2</c:v>
                </c:pt>
                <c:pt idx="50">
                  <c:v>2</c:v>
                </c:pt>
                <c:pt idx="51">
                  <c:v>2</c:v>
                </c:pt>
                <c:pt idx="52">
                  <c:v>2</c:v>
                </c:pt>
                <c:pt idx="53">
                  <c:v>2</c:v>
                </c:pt>
                <c:pt idx="54">
                  <c:v>2</c:v>
                </c:pt>
                <c:pt idx="55">
                  <c:v>3</c:v>
                </c:pt>
                <c:pt idx="56">
                  <c:v>3</c:v>
                </c:pt>
                <c:pt idx="57">
                  <c:v>3</c:v>
                </c:pt>
                <c:pt idx="58">
                  <c:v>3</c:v>
                </c:pt>
                <c:pt idx="59">
                  <c:v>3</c:v>
                </c:pt>
                <c:pt idx="60">
                  <c:v>3</c:v>
                </c:pt>
                <c:pt idx="61">
                  <c:v>3</c:v>
                </c:pt>
                <c:pt idx="62">
                  <c:v>3</c:v>
                </c:pt>
                <c:pt idx="63">
                  <c:v>3</c:v>
                </c:pt>
                <c:pt idx="64">
                  <c:v>3</c:v>
                </c:pt>
                <c:pt idx="65">
                  <c:v>3</c:v>
                </c:pt>
                <c:pt idx="66">
                  <c:v>3</c:v>
                </c:pt>
                <c:pt idx="67">
                  <c:v>3</c:v>
                </c:pt>
                <c:pt idx="68">
                  <c:v>3</c:v>
                </c:pt>
                <c:pt idx="69">
                  <c:v>3</c:v>
                </c:pt>
                <c:pt idx="70">
                  <c:v>4</c:v>
                </c:pt>
                <c:pt idx="71">
                  <c:v>4</c:v>
                </c:pt>
                <c:pt idx="72">
                  <c:v>4</c:v>
                </c:pt>
                <c:pt idx="73">
                  <c:v>4</c:v>
                </c:pt>
                <c:pt idx="74">
                  <c:v>5</c:v>
                </c:pt>
                <c:pt idx="75">
                  <c:v>5</c:v>
                </c:pt>
              </c:numCache>
            </c:numRef>
          </c:val>
          <c:extLst>
            <c:ext xmlns:c16="http://schemas.microsoft.com/office/drawing/2014/chart" uri="{C3380CC4-5D6E-409C-BE32-E72D297353CC}">
              <c16:uniqueId val="{00000000-24A6-41C4-9EE2-2B842834B634}"/>
            </c:ext>
          </c:extLst>
        </c:ser>
        <c:dLbls>
          <c:showLegendKey val="0"/>
          <c:showVal val="0"/>
          <c:showCatName val="0"/>
          <c:showSerName val="0"/>
          <c:showPercent val="0"/>
          <c:showBubbleSize val="0"/>
        </c:dLbls>
        <c:gapWidth val="0"/>
        <c:axId val="1199758336"/>
        <c:axId val="1199757256"/>
      </c:barChart>
      <c:catAx>
        <c:axId val="1199758336"/>
        <c:scaling>
          <c:orientation val="minMax"/>
        </c:scaling>
        <c:delete val="0"/>
        <c:axPos val="l"/>
        <c:majorTickMark val="none"/>
        <c:minorTickMark val="none"/>
        <c:tickLblPos val="none"/>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9757256"/>
        <c:crosses val="autoZero"/>
        <c:auto val="1"/>
        <c:lblAlgn val="ctr"/>
        <c:lblOffset val="100"/>
        <c:noMultiLvlLbl val="0"/>
      </c:catAx>
      <c:valAx>
        <c:axId val="1199757256"/>
        <c:scaling>
          <c:orientation val="minMax"/>
          <c:max val="5"/>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9758336"/>
        <c:crosses val="autoZero"/>
        <c:crossBetween val="between"/>
        <c:majorUnit val="2.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Q2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val>
            <c:numRef>
              <c:f>LminusD!$K$4:$K$79</c:f>
              <c:numCache>
                <c:formatCode>General</c:formatCode>
                <c:ptCount val="76"/>
                <c:pt idx="0">
                  <c:v>-2</c:v>
                </c:pt>
                <c:pt idx="1">
                  <c:v>-1</c:v>
                </c:pt>
                <c:pt idx="2">
                  <c:v>-1</c:v>
                </c:pt>
                <c:pt idx="3">
                  <c:v>-1</c:v>
                </c:pt>
                <c:pt idx="4">
                  <c:v>0</c:v>
                </c:pt>
                <c:pt idx="5">
                  <c:v>0</c:v>
                </c:pt>
                <c:pt idx="6">
                  <c:v>0</c:v>
                </c:pt>
                <c:pt idx="7">
                  <c:v>0</c:v>
                </c:pt>
                <c:pt idx="8">
                  <c:v>0</c:v>
                </c:pt>
                <c:pt idx="9">
                  <c:v>0</c:v>
                </c:pt>
                <c:pt idx="10">
                  <c:v>0</c:v>
                </c:pt>
                <c:pt idx="11">
                  <c:v>0</c:v>
                </c:pt>
                <c:pt idx="12">
                  <c:v>0</c:v>
                </c:pt>
                <c:pt idx="13">
                  <c:v>0</c:v>
                </c:pt>
                <c:pt idx="14">
                  <c:v>0</c:v>
                </c:pt>
                <c:pt idx="15">
                  <c:v>0</c:v>
                </c:pt>
                <c:pt idx="16">
                  <c:v>0</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2</c:v>
                </c:pt>
                <c:pt idx="44">
                  <c:v>2</c:v>
                </c:pt>
                <c:pt idx="45">
                  <c:v>2</c:v>
                </c:pt>
                <c:pt idx="46">
                  <c:v>2</c:v>
                </c:pt>
                <c:pt idx="47">
                  <c:v>2</c:v>
                </c:pt>
                <c:pt idx="48">
                  <c:v>2</c:v>
                </c:pt>
                <c:pt idx="49">
                  <c:v>2</c:v>
                </c:pt>
                <c:pt idx="50">
                  <c:v>2</c:v>
                </c:pt>
                <c:pt idx="51">
                  <c:v>2</c:v>
                </c:pt>
                <c:pt idx="52">
                  <c:v>2</c:v>
                </c:pt>
                <c:pt idx="53">
                  <c:v>2</c:v>
                </c:pt>
                <c:pt idx="54">
                  <c:v>2</c:v>
                </c:pt>
                <c:pt idx="55">
                  <c:v>2</c:v>
                </c:pt>
                <c:pt idx="56">
                  <c:v>2</c:v>
                </c:pt>
                <c:pt idx="57">
                  <c:v>2</c:v>
                </c:pt>
                <c:pt idx="58">
                  <c:v>3</c:v>
                </c:pt>
                <c:pt idx="59">
                  <c:v>3</c:v>
                </c:pt>
                <c:pt idx="60">
                  <c:v>3</c:v>
                </c:pt>
                <c:pt idx="61">
                  <c:v>3</c:v>
                </c:pt>
                <c:pt idx="62">
                  <c:v>3</c:v>
                </c:pt>
                <c:pt idx="63">
                  <c:v>3</c:v>
                </c:pt>
                <c:pt idx="64">
                  <c:v>3</c:v>
                </c:pt>
                <c:pt idx="65">
                  <c:v>3</c:v>
                </c:pt>
                <c:pt idx="66">
                  <c:v>3</c:v>
                </c:pt>
                <c:pt idx="67">
                  <c:v>3</c:v>
                </c:pt>
                <c:pt idx="68">
                  <c:v>4</c:v>
                </c:pt>
                <c:pt idx="69">
                  <c:v>4</c:v>
                </c:pt>
                <c:pt idx="70">
                  <c:v>4</c:v>
                </c:pt>
                <c:pt idx="71">
                  <c:v>4</c:v>
                </c:pt>
                <c:pt idx="72">
                  <c:v>4</c:v>
                </c:pt>
                <c:pt idx="73">
                  <c:v>4</c:v>
                </c:pt>
                <c:pt idx="74">
                  <c:v>4</c:v>
                </c:pt>
                <c:pt idx="75">
                  <c:v>4</c:v>
                </c:pt>
              </c:numCache>
            </c:numRef>
          </c:val>
          <c:extLst>
            <c:ext xmlns:c16="http://schemas.microsoft.com/office/drawing/2014/chart" uri="{C3380CC4-5D6E-409C-BE32-E72D297353CC}">
              <c16:uniqueId val="{00000000-9F42-4E5D-BF55-12DF2CAD32E8}"/>
            </c:ext>
          </c:extLst>
        </c:ser>
        <c:dLbls>
          <c:showLegendKey val="0"/>
          <c:showVal val="0"/>
          <c:showCatName val="0"/>
          <c:showSerName val="0"/>
          <c:showPercent val="0"/>
          <c:showBubbleSize val="0"/>
        </c:dLbls>
        <c:gapWidth val="0"/>
        <c:axId val="1199758336"/>
        <c:axId val="1199757256"/>
      </c:barChart>
      <c:catAx>
        <c:axId val="1199758336"/>
        <c:scaling>
          <c:orientation val="minMax"/>
        </c:scaling>
        <c:delete val="0"/>
        <c:axPos val="l"/>
        <c:majorTickMark val="none"/>
        <c:minorTickMark val="none"/>
        <c:tickLblPos val="none"/>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9757256"/>
        <c:crosses val="autoZero"/>
        <c:auto val="1"/>
        <c:lblAlgn val="ctr"/>
        <c:lblOffset val="100"/>
        <c:noMultiLvlLbl val="0"/>
      </c:catAx>
      <c:valAx>
        <c:axId val="1199757256"/>
        <c:scaling>
          <c:orientation val="minMax"/>
          <c:max val="5"/>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9758336"/>
        <c:crosses val="autoZero"/>
        <c:crossBetween val="between"/>
        <c:majorUnit val="2.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Q3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val>
            <c:numRef>
              <c:f>LminusD!$S$4:$S$79</c:f>
              <c:numCache>
                <c:formatCode>General</c:formatCode>
                <c:ptCount val="76"/>
                <c:pt idx="0">
                  <c:v>-2</c:v>
                </c:pt>
                <c:pt idx="1">
                  <c:v>-2</c:v>
                </c:pt>
                <c:pt idx="2">
                  <c:v>-1</c:v>
                </c:pt>
                <c:pt idx="3">
                  <c:v>-1</c:v>
                </c:pt>
                <c:pt idx="4">
                  <c:v>-1</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2</c:v>
                </c:pt>
                <c:pt idx="63">
                  <c:v>2</c:v>
                </c:pt>
                <c:pt idx="64">
                  <c:v>2</c:v>
                </c:pt>
                <c:pt idx="65">
                  <c:v>2</c:v>
                </c:pt>
                <c:pt idx="66">
                  <c:v>2</c:v>
                </c:pt>
                <c:pt idx="67">
                  <c:v>2</c:v>
                </c:pt>
                <c:pt idx="68">
                  <c:v>2</c:v>
                </c:pt>
                <c:pt idx="69">
                  <c:v>2</c:v>
                </c:pt>
                <c:pt idx="70">
                  <c:v>2</c:v>
                </c:pt>
                <c:pt idx="71">
                  <c:v>3</c:v>
                </c:pt>
                <c:pt idx="72">
                  <c:v>3</c:v>
                </c:pt>
                <c:pt idx="73">
                  <c:v>4</c:v>
                </c:pt>
                <c:pt idx="74">
                  <c:v>4</c:v>
                </c:pt>
                <c:pt idx="75">
                  <c:v>5</c:v>
                </c:pt>
              </c:numCache>
            </c:numRef>
          </c:val>
          <c:extLst>
            <c:ext xmlns:c16="http://schemas.microsoft.com/office/drawing/2014/chart" uri="{C3380CC4-5D6E-409C-BE32-E72D297353CC}">
              <c16:uniqueId val="{00000000-0C06-43A0-9C6E-729DEBE97D90}"/>
            </c:ext>
          </c:extLst>
        </c:ser>
        <c:dLbls>
          <c:showLegendKey val="0"/>
          <c:showVal val="0"/>
          <c:showCatName val="0"/>
          <c:showSerName val="0"/>
          <c:showPercent val="0"/>
          <c:showBubbleSize val="0"/>
        </c:dLbls>
        <c:gapWidth val="0"/>
        <c:axId val="1199758336"/>
        <c:axId val="1199757256"/>
      </c:barChart>
      <c:catAx>
        <c:axId val="1199758336"/>
        <c:scaling>
          <c:orientation val="minMax"/>
        </c:scaling>
        <c:delete val="0"/>
        <c:axPos val="l"/>
        <c:majorTickMark val="none"/>
        <c:minorTickMark val="none"/>
        <c:tickLblPos val="none"/>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9757256"/>
        <c:crosses val="autoZero"/>
        <c:auto val="1"/>
        <c:lblAlgn val="ctr"/>
        <c:lblOffset val="100"/>
        <c:noMultiLvlLbl val="0"/>
      </c:catAx>
      <c:valAx>
        <c:axId val="1199757256"/>
        <c:scaling>
          <c:orientation val="minMax"/>
          <c:max val="5"/>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9758336"/>
        <c:crosses val="autoZero"/>
        <c:crossBetween val="between"/>
        <c:majorUnit val="2.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'AQs paired'!$BZ$8</c:f>
              <c:strCache>
                <c:ptCount val="1"/>
                <c:pt idx="0">
                  <c:v>Lego</c:v>
                </c:pt>
              </c:strCache>
            </c:strRef>
          </c:tx>
          <c:spPr>
            <a:solidFill>
              <a:schemeClr val="accent1"/>
            </a:solidFill>
            <a:ln>
              <a:noFill/>
            </a:ln>
            <a:effectLst/>
          </c:spPr>
          <c:invertIfNegative val="0"/>
          <c:cat>
            <c:strRef>
              <c:f>'AQs paired'!$CA$7:$CJ$7</c:f>
              <c:strCache>
                <c:ptCount val="10"/>
                <c:pt idx="0">
                  <c:v>Q1</c:v>
                </c:pt>
                <c:pt idx="1">
                  <c:v>Q2</c:v>
                </c:pt>
                <c:pt idx="2">
                  <c:v>Q3</c:v>
                </c:pt>
                <c:pt idx="3">
                  <c:v>Q4</c:v>
                </c:pt>
                <c:pt idx="4">
                  <c:v>Q5</c:v>
                </c:pt>
                <c:pt idx="5">
                  <c:v>Q6</c:v>
                </c:pt>
                <c:pt idx="6">
                  <c:v>Q7</c:v>
                </c:pt>
                <c:pt idx="7">
                  <c:v>Q8</c:v>
                </c:pt>
                <c:pt idx="8">
                  <c:v>Q9</c:v>
                </c:pt>
                <c:pt idx="9">
                  <c:v>Q10</c:v>
                </c:pt>
              </c:strCache>
            </c:strRef>
          </c:cat>
          <c:val>
            <c:numRef>
              <c:f>'AQs paired'!$CA$8:$CJ$8</c:f>
              <c:numCache>
                <c:formatCode>General</c:formatCode>
                <c:ptCount val="10"/>
                <c:pt idx="0">
                  <c:v>1.6710526315789473</c:v>
                </c:pt>
                <c:pt idx="1">
                  <c:v>1.7894736842105263</c:v>
                </c:pt>
                <c:pt idx="2">
                  <c:v>1.8947368421052631</c:v>
                </c:pt>
                <c:pt idx="3">
                  <c:v>1.3552631578947369</c:v>
                </c:pt>
                <c:pt idx="4">
                  <c:v>1.3026315789473684</c:v>
                </c:pt>
                <c:pt idx="5">
                  <c:v>0.82894736842105265</c:v>
                </c:pt>
                <c:pt idx="6">
                  <c:v>1.013157894736842</c:v>
                </c:pt>
                <c:pt idx="7">
                  <c:v>0.5</c:v>
                </c:pt>
                <c:pt idx="8">
                  <c:v>0.67105263157894735</c:v>
                </c:pt>
                <c:pt idx="9">
                  <c:v>1.0789473684210527</c:v>
                </c:pt>
              </c:numCache>
            </c:numRef>
          </c:val>
          <c:extLst>
            <c:ext xmlns:c16="http://schemas.microsoft.com/office/drawing/2014/chart" uri="{C3380CC4-5D6E-409C-BE32-E72D297353CC}">
              <c16:uniqueId val="{00000000-9E4C-4DF1-AD59-A020BCB5CD8D}"/>
            </c:ext>
          </c:extLst>
        </c:ser>
        <c:ser>
          <c:idx val="1"/>
          <c:order val="1"/>
          <c:tx>
            <c:strRef>
              <c:f>'AQs paired'!$BZ$9</c:f>
              <c:strCache>
                <c:ptCount val="1"/>
                <c:pt idx="0">
                  <c:v>Discussive</c:v>
                </c:pt>
              </c:strCache>
            </c:strRef>
          </c:tx>
          <c:spPr>
            <a:solidFill>
              <a:schemeClr val="accent2"/>
            </a:solidFill>
            <a:ln>
              <a:noFill/>
            </a:ln>
            <a:effectLst/>
          </c:spPr>
          <c:invertIfNegative val="0"/>
          <c:cat>
            <c:strRef>
              <c:f>'AQs paired'!$CA$7:$CJ$7</c:f>
              <c:strCache>
                <c:ptCount val="10"/>
                <c:pt idx="0">
                  <c:v>Q1</c:v>
                </c:pt>
                <c:pt idx="1">
                  <c:v>Q2</c:v>
                </c:pt>
                <c:pt idx="2">
                  <c:v>Q3</c:v>
                </c:pt>
                <c:pt idx="3">
                  <c:v>Q4</c:v>
                </c:pt>
                <c:pt idx="4">
                  <c:v>Q5</c:v>
                </c:pt>
                <c:pt idx="5">
                  <c:v>Q6</c:v>
                </c:pt>
                <c:pt idx="6">
                  <c:v>Q7</c:v>
                </c:pt>
                <c:pt idx="7">
                  <c:v>Q8</c:v>
                </c:pt>
                <c:pt idx="8">
                  <c:v>Q9</c:v>
                </c:pt>
                <c:pt idx="9">
                  <c:v>Q10</c:v>
                </c:pt>
              </c:strCache>
            </c:strRef>
          </c:cat>
          <c:val>
            <c:numRef>
              <c:f>'AQs paired'!$CA$9:$CJ$9</c:f>
              <c:numCache>
                <c:formatCode>General</c:formatCode>
                <c:ptCount val="10"/>
                <c:pt idx="0">
                  <c:v>7.8947368421052627E-2</c:v>
                </c:pt>
                <c:pt idx="1">
                  <c:v>0.30263157894736842</c:v>
                </c:pt>
                <c:pt idx="2">
                  <c:v>1.263157894736842</c:v>
                </c:pt>
                <c:pt idx="3">
                  <c:v>0.93333333333333335</c:v>
                </c:pt>
                <c:pt idx="4">
                  <c:v>0.44736842105263158</c:v>
                </c:pt>
                <c:pt idx="5">
                  <c:v>0.25</c:v>
                </c:pt>
                <c:pt idx="6">
                  <c:v>0.56000000000000005</c:v>
                </c:pt>
                <c:pt idx="7">
                  <c:v>-0.17333333333333334</c:v>
                </c:pt>
                <c:pt idx="8">
                  <c:v>0.19736842105263158</c:v>
                </c:pt>
                <c:pt idx="9">
                  <c:v>0.14473684210526316</c:v>
                </c:pt>
              </c:numCache>
            </c:numRef>
          </c:val>
          <c:extLst>
            <c:ext xmlns:c16="http://schemas.microsoft.com/office/drawing/2014/chart" uri="{C3380CC4-5D6E-409C-BE32-E72D297353CC}">
              <c16:uniqueId val="{00000002-9E4C-4DF1-AD59-A020BCB5CD8D}"/>
            </c:ext>
          </c:extLst>
        </c:ser>
        <c:dLbls>
          <c:showLegendKey val="0"/>
          <c:showVal val="0"/>
          <c:showCatName val="0"/>
          <c:showSerName val="0"/>
          <c:showPercent val="0"/>
          <c:showBubbleSize val="0"/>
        </c:dLbls>
        <c:gapWidth val="219"/>
        <c:overlap val="-27"/>
        <c:axId val="813648176"/>
        <c:axId val="813649616"/>
      </c:barChart>
      <c:catAx>
        <c:axId val="81364817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3649616"/>
        <c:crosses val="autoZero"/>
        <c:auto val="1"/>
        <c:lblAlgn val="ctr"/>
        <c:lblOffset val="100"/>
        <c:noMultiLvlLbl val="0"/>
      </c:catAx>
      <c:valAx>
        <c:axId val="813649616"/>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364817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Q4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val>
            <c:numRef>
              <c:f>LminusD!$AA$4:$AA$79</c:f>
              <c:numCache>
                <c:formatCode>General</c:formatCode>
                <c:ptCount val="76"/>
                <c:pt idx="0">
                  <c:v>-3</c:v>
                </c:pt>
                <c:pt idx="1">
                  <c:v>-3</c:v>
                </c:pt>
                <c:pt idx="2">
                  <c:v>-2</c:v>
                </c:pt>
                <c:pt idx="3">
                  <c:v>-2</c:v>
                </c:pt>
                <c:pt idx="4">
                  <c:v>-1</c:v>
                </c:pt>
                <c:pt idx="5">
                  <c:v>-1</c:v>
                </c:pt>
                <c:pt idx="6">
                  <c:v>-1</c:v>
                </c:pt>
                <c:pt idx="7">
                  <c:v>-1</c:v>
                </c:pt>
                <c:pt idx="8">
                  <c:v>-1</c:v>
                </c:pt>
                <c:pt idx="9">
                  <c:v>-1</c:v>
                </c:pt>
                <c:pt idx="10">
                  <c:v>-1</c:v>
                </c:pt>
                <c:pt idx="11">
                  <c:v>-1</c:v>
                </c:pt>
                <c:pt idx="12">
                  <c:v>-1</c:v>
                </c:pt>
                <c:pt idx="13">
                  <c:v>-1</c:v>
                </c:pt>
                <c:pt idx="14">
                  <c:v>-1</c:v>
                </c:pt>
                <c:pt idx="15">
                  <c:v>-1</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2</c:v>
                </c:pt>
                <c:pt idx="62">
                  <c:v>2</c:v>
                </c:pt>
                <c:pt idx="63">
                  <c:v>2</c:v>
                </c:pt>
                <c:pt idx="64">
                  <c:v>2</c:v>
                </c:pt>
                <c:pt idx="65">
                  <c:v>2</c:v>
                </c:pt>
                <c:pt idx="66">
                  <c:v>2</c:v>
                </c:pt>
                <c:pt idx="67">
                  <c:v>2</c:v>
                </c:pt>
                <c:pt idx="68">
                  <c:v>2</c:v>
                </c:pt>
                <c:pt idx="69">
                  <c:v>2</c:v>
                </c:pt>
                <c:pt idx="70">
                  <c:v>2</c:v>
                </c:pt>
                <c:pt idx="71">
                  <c:v>3</c:v>
                </c:pt>
                <c:pt idx="72">
                  <c:v>3</c:v>
                </c:pt>
                <c:pt idx="73">
                  <c:v>3</c:v>
                </c:pt>
                <c:pt idx="74">
                  <c:v>3</c:v>
                </c:pt>
              </c:numCache>
            </c:numRef>
          </c:val>
          <c:extLst>
            <c:ext xmlns:c16="http://schemas.microsoft.com/office/drawing/2014/chart" uri="{C3380CC4-5D6E-409C-BE32-E72D297353CC}">
              <c16:uniqueId val="{00000000-79FF-4856-ABE0-8D0E146BA17C}"/>
            </c:ext>
          </c:extLst>
        </c:ser>
        <c:dLbls>
          <c:showLegendKey val="0"/>
          <c:showVal val="0"/>
          <c:showCatName val="0"/>
          <c:showSerName val="0"/>
          <c:showPercent val="0"/>
          <c:showBubbleSize val="0"/>
        </c:dLbls>
        <c:gapWidth val="0"/>
        <c:axId val="1199758336"/>
        <c:axId val="1199757256"/>
      </c:barChart>
      <c:catAx>
        <c:axId val="1199758336"/>
        <c:scaling>
          <c:orientation val="minMax"/>
        </c:scaling>
        <c:delete val="0"/>
        <c:axPos val="l"/>
        <c:majorTickMark val="none"/>
        <c:minorTickMark val="none"/>
        <c:tickLblPos val="none"/>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9757256"/>
        <c:crosses val="autoZero"/>
        <c:auto val="1"/>
        <c:lblAlgn val="ctr"/>
        <c:lblOffset val="100"/>
        <c:noMultiLvlLbl val="0"/>
      </c:catAx>
      <c:valAx>
        <c:axId val="1199757256"/>
        <c:scaling>
          <c:orientation val="minMax"/>
          <c:max val="5"/>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9758336"/>
        <c:crosses val="autoZero"/>
        <c:crossBetween val="between"/>
        <c:majorUnit val="2.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Q5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val>
            <c:numRef>
              <c:f>LminusD!$AI$4:$AI$79</c:f>
              <c:numCache>
                <c:formatCode>General</c:formatCode>
                <c:ptCount val="76"/>
                <c:pt idx="0">
                  <c:v>-2</c:v>
                </c:pt>
                <c:pt idx="1">
                  <c:v>-2</c:v>
                </c:pt>
                <c:pt idx="2">
                  <c:v>-2</c:v>
                </c:pt>
                <c:pt idx="3">
                  <c:v>-2</c:v>
                </c:pt>
                <c:pt idx="4">
                  <c:v>-1</c:v>
                </c:pt>
                <c:pt idx="5">
                  <c:v>-1</c:v>
                </c:pt>
                <c:pt idx="6">
                  <c:v>-1</c:v>
                </c:pt>
                <c:pt idx="7">
                  <c:v>-1</c:v>
                </c:pt>
                <c:pt idx="8">
                  <c:v>-1</c:v>
                </c:pt>
                <c:pt idx="9">
                  <c:v>-1</c:v>
                </c:pt>
                <c:pt idx="10">
                  <c:v>-1</c:v>
                </c:pt>
                <c:pt idx="11">
                  <c:v>-1</c:v>
                </c:pt>
                <c:pt idx="12">
                  <c:v>-1</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2</c:v>
                </c:pt>
                <c:pt idx="56">
                  <c:v>2</c:v>
                </c:pt>
                <c:pt idx="57">
                  <c:v>2</c:v>
                </c:pt>
                <c:pt idx="58">
                  <c:v>2</c:v>
                </c:pt>
                <c:pt idx="59">
                  <c:v>2</c:v>
                </c:pt>
                <c:pt idx="60">
                  <c:v>2</c:v>
                </c:pt>
                <c:pt idx="61">
                  <c:v>2</c:v>
                </c:pt>
                <c:pt idx="62">
                  <c:v>2</c:v>
                </c:pt>
                <c:pt idx="63">
                  <c:v>2</c:v>
                </c:pt>
                <c:pt idx="64">
                  <c:v>3</c:v>
                </c:pt>
                <c:pt idx="65">
                  <c:v>3</c:v>
                </c:pt>
                <c:pt idx="66">
                  <c:v>3</c:v>
                </c:pt>
                <c:pt idx="67">
                  <c:v>3</c:v>
                </c:pt>
                <c:pt idx="68">
                  <c:v>3</c:v>
                </c:pt>
                <c:pt idx="69">
                  <c:v>3</c:v>
                </c:pt>
                <c:pt idx="70">
                  <c:v>4</c:v>
                </c:pt>
                <c:pt idx="71">
                  <c:v>4</c:v>
                </c:pt>
                <c:pt idx="72">
                  <c:v>4</c:v>
                </c:pt>
                <c:pt idx="73">
                  <c:v>4</c:v>
                </c:pt>
                <c:pt idx="74">
                  <c:v>5</c:v>
                </c:pt>
                <c:pt idx="75">
                  <c:v>5</c:v>
                </c:pt>
              </c:numCache>
            </c:numRef>
          </c:val>
          <c:extLst>
            <c:ext xmlns:c16="http://schemas.microsoft.com/office/drawing/2014/chart" uri="{C3380CC4-5D6E-409C-BE32-E72D297353CC}">
              <c16:uniqueId val="{00000000-41CC-49C6-9813-59FFC3A346F4}"/>
            </c:ext>
          </c:extLst>
        </c:ser>
        <c:dLbls>
          <c:showLegendKey val="0"/>
          <c:showVal val="0"/>
          <c:showCatName val="0"/>
          <c:showSerName val="0"/>
          <c:showPercent val="0"/>
          <c:showBubbleSize val="0"/>
        </c:dLbls>
        <c:gapWidth val="0"/>
        <c:axId val="1199758336"/>
        <c:axId val="1199757256"/>
      </c:barChart>
      <c:catAx>
        <c:axId val="1199758336"/>
        <c:scaling>
          <c:orientation val="minMax"/>
        </c:scaling>
        <c:delete val="0"/>
        <c:axPos val="l"/>
        <c:majorTickMark val="none"/>
        <c:minorTickMark val="none"/>
        <c:tickLblPos val="none"/>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9757256"/>
        <c:crosses val="autoZero"/>
        <c:auto val="1"/>
        <c:lblAlgn val="ctr"/>
        <c:lblOffset val="100"/>
        <c:noMultiLvlLbl val="0"/>
      </c:catAx>
      <c:valAx>
        <c:axId val="1199757256"/>
        <c:scaling>
          <c:orientation val="minMax"/>
          <c:max val="5"/>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9758336"/>
        <c:crosses val="autoZero"/>
        <c:crossBetween val="between"/>
        <c:majorUnit val="2.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Q6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val>
            <c:numRef>
              <c:f>LminusD!$AQ$4:$AQ$79</c:f>
              <c:numCache>
                <c:formatCode>General</c:formatCode>
                <c:ptCount val="76"/>
                <c:pt idx="0">
                  <c:v>-3</c:v>
                </c:pt>
                <c:pt idx="1">
                  <c:v>-2</c:v>
                </c:pt>
                <c:pt idx="2">
                  <c:v>-2</c:v>
                </c:pt>
                <c:pt idx="3">
                  <c:v>-2</c:v>
                </c:pt>
                <c:pt idx="4">
                  <c:v>-2</c:v>
                </c:pt>
                <c:pt idx="5">
                  <c:v>-2</c:v>
                </c:pt>
                <c:pt idx="6">
                  <c:v>-2</c:v>
                </c:pt>
                <c:pt idx="7">
                  <c:v>-2</c:v>
                </c:pt>
                <c:pt idx="8">
                  <c:v>-2</c:v>
                </c:pt>
                <c:pt idx="9">
                  <c:v>-1</c:v>
                </c:pt>
                <c:pt idx="10">
                  <c:v>-1</c:v>
                </c:pt>
                <c:pt idx="11">
                  <c:v>-1</c:v>
                </c:pt>
                <c:pt idx="12">
                  <c:v>-1</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2</c:v>
                </c:pt>
                <c:pt idx="59">
                  <c:v>2</c:v>
                </c:pt>
                <c:pt idx="60">
                  <c:v>2</c:v>
                </c:pt>
                <c:pt idx="61">
                  <c:v>2</c:v>
                </c:pt>
                <c:pt idx="62">
                  <c:v>2</c:v>
                </c:pt>
                <c:pt idx="63">
                  <c:v>2</c:v>
                </c:pt>
                <c:pt idx="64">
                  <c:v>2</c:v>
                </c:pt>
                <c:pt idx="65">
                  <c:v>2</c:v>
                </c:pt>
                <c:pt idx="66">
                  <c:v>2</c:v>
                </c:pt>
                <c:pt idx="67">
                  <c:v>2</c:v>
                </c:pt>
                <c:pt idx="68">
                  <c:v>2</c:v>
                </c:pt>
                <c:pt idx="69">
                  <c:v>2</c:v>
                </c:pt>
                <c:pt idx="70">
                  <c:v>3</c:v>
                </c:pt>
                <c:pt idx="71">
                  <c:v>3</c:v>
                </c:pt>
                <c:pt idx="72">
                  <c:v>3</c:v>
                </c:pt>
                <c:pt idx="73">
                  <c:v>3</c:v>
                </c:pt>
                <c:pt idx="74">
                  <c:v>3</c:v>
                </c:pt>
                <c:pt idx="75">
                  <c:v>4</c:v>
                </c:pt>
              </c:numCache>
            </c:numRef>
          </c:val>
          <c:extLst>
            <c:ext xmlns:c16="http://schemas.microsoft.com/office/drawing/2014/chart" uri="{C3380CC4-5D6E-409C-BE32-E72D297353CC}">
              <c16:uniqueId val="{00000000-6FBD-43BF-9C12-20E10859B2B2}"/>
            </c:ext>
          </c:extLst>
        </c:ser>
        <c:dLbls>
          <c:showLegendKey val="0"/>
          <c:showVal val="0"/>
          <c:showCatName val="0"/>
          <c:showSerName val="0"/>
          <c:showPercent val="0"/>
          <c:showBubbleSize val="0"/>
        </c:dLbls>
        <c:gapWidth val="0"/>
        <c:axId val="1199758336"/>
        <c:axId val="1199757256"/>
      </c:barChart>
      <c:catAx>
        <c:axId val="1199758336"/>
        <c:scaling>
          <c:orientation val="minMax"/>
        </c:scaling>
        <c:delete val="0"/>
        <c:axPos val="l"/>
        <c:majorTickMark val="none"/>
        <c:minorTickMark val="none"/>
        <c:tickLblPos val="none"/>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9757256"/>
        <c:crosses val="autoZero"/>
        <c:auto val="1"/>
        <c:lblAlgn val="ctr"/>
        <c:lblOffset val="100"/>
        <c:noMultiLvlLbl val="0"/>
      </c:catAx>
      <c:valAx>
        <c:axId val="1199757256"/>
        <c:scaling>
          <c:orientation val="minMax"/>
          <c:max val="5"/>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9758336"/>
        <c:crosses val="autoZero"/>
        <c:crossBetween val="between"/>
        <c:majorUnit val="2.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Q7</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val>
            <c:numRef>
              <c:f>LminusD!$AY$4:$AY$79</c:f>
              <c:numCache>
                <c:formatCode>General</c:formatCode>
                <c:ptCount val="76"/>
                <c:pt idx="0">
                  <c:v>-2</c:v>
                </c:pt>
                <c:pt idx="1">
                  <c:v>-2</c:v>
                </c:pt>
                <c:pt idx="2">
                  <c:v>-2</c:v>
                </c:pt>
                <c:pt idx="3">
                  <c:v>-2</c:v>
                </c:pt>
                <c:pt idx="4">
                  <c:v>-1</c:v>
                </c:pt>
                <c:pt idx="5">
                  <c:v>-1</c:v>
                </c:pt>
                <c:pt idx="6">
                  <c:v>-1</c:v>
                </c:pt>
                <c:pt idx="7">
                  <c:v>-1</c:v>
                </c:pt>
                <c:pt idx="8">
                  <c:v>-1</c:v>
                </c:pt>
                <c:pt idx="9">
                  <c:v>-1</c:v>
                </c:pt>
                <c:pt idx="10">
                  <c:v>-1</c:v>
                </c:pt>
                <c:pt idx="11">
                  <c:v>-1</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1</c:v>
                </c:pt>
                <c:pt idx="63">
                  <c:v>1</c:v>
                </c:pt>
                <c:pt idx="64">
                  <c:v>1</c:v>
                </c:pt>
                <c:pt idx="65">
                  <c:v>2</c:v>
                </c:pt>
                <c:pt idx="66">
                  <c:v>2</c:v>
                </c:pt>
                <c:pt idx="67">
                  <c:v>2</c:v>
                </c:pt>
                <c:pt idx="68">
                  <c:v>2</c:v>
                </c:pt>
                <c:pt idx="69">
                  <c:v>2</c:v>
                </c:pt>
                <c:pt idx="70">
                  <c:v>2</c:v>
                </c:pt>
                <c:pt idx="71">
                  <c:v>3</c:v>
                </c:pt>
                <c:pt idx="72">
                  <c:v>3</c:v>
                </c:pt>
                <c:pt idx="73">
                  <c:v>4</c:v>
                </c:pt>
                <c:pt idx="74">
                  <c:v>5</c:v>
                </c:pt>
              </c:numCache>
            </c:numRef>
          </c:val>
          <c:extLst>
            <c:ext xmlns:c16="http://schemas.microsoft.com/office/drawing/2014/chart" uri="{C3380CC4-5D6E-409C-BE32-E72D297353CC}">
              <c16:uniqueId val="{00000000-C8D6-4E7D-AD7B-3F3788881B8E}"/>
            </c:ext>
          </c:extLst>
        </c:ser>
        <c:dLbls>
          <c:showLegendKey val="0"/>
          <c:showVal val="0"/>
          <c:showCatName val="0"/>
          <c:showSerName val="0"/>
          <c:showPercent val="0"/>
          <c:showBubbleSize val="0"/>
        </c:dLbls>
        <c:gapWidth val="0"/>
        <c:axId val="1199758336"/>
        <c:axId val="1199757256"/>
      </c:barChart>
      <c:catAx>
        <c:axId val="1199758336"/>
        <c:scaling>
          <c:orientation val="minMax"/>
        </c:scaling>
        <c:delete val="0"/>
        <c:axPos val="l"/>
        <c:majorTickMark val="none"/>
        <c:minorTickMark val="none"/>
        <c:tickLblPos val="none"/>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9757256"/>
        <c:crosses val="autoZero"/>
        <c:auto val="1"/>
        <c:lblAlgn val="ctr"/>
        <c:lblOffset val="100"/>
        <c:noMultiLvlLbl val="0"/>
      </c:catAx>
      <c:valAx>
        <c:axId val="1199757256"/>
        <c:scaling>
          <c:orientation val="minMax"/>
          <c:max val="5"/>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9758336"/>
        <c:crosses val="autoZero"/>
        <c:crossBetween val="between"/>
        <c:majorUnit val="2.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Q8</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val>
            <c:numRef>
              <c:f>LminusD!$BG$4:$BG$79</c:f>
              <c:numCache>
                <c:formatCode>General</c:formatCode>
                <c:ptCount val="76"/>
                <c:pt idx="0">
                  <c:v>-2</c:v>
                </c:pt>
                <c:pt idx="1">
                  <c:v>-1</c:v>
                </c:pt>
                <c:pt idx="2">
                  <c:v>-1</c:v>
                </c:pt>
                <c:pt idx="3">
                  <c:v>-1</c:v>
                </c:pt>
                <c:pt idx="4">
                  <c:v>-1</c:v>
                </c:pt>
                <c:pt idx="5">
                  <c:v>-1</c:v>
                </c:pt>
                <c:pt idx="6">
                  <c:v>-1</c:v>
                </c:pt>
                <c:pt idx="7">
                  <c:v>-1</c:v>
                </c:pt>
                <c:pt idx="8">
                  <c:v>-1</c:v>
                </c:pt>
                <c:pt idx="9">
                  <c:v>-1</c:v>
                </c:pt>
                <c:pt idx="10">
                  <c:v>-1</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2</c:v>
                </c:pt>
                <c:pt idx="61">
                  <c:v>2</c:v>
                </c:pt>
                <c:pt idx="62">
                  <c:v>2</c:v>
                </c:pt>
                <c:pt idx="63">
                  <c:v>2</c:v>
                </c:pt>
                <c:pt idx="64">
                  <c:v>2</c:v>
                </c:pt>
                <c:pt idx="65">
                  <c:v>2</c:v>
                </c:pt>
                <c:pt idx="66">
                  <c:v>2</c:v>
                </c:pt>
                <c:pt idx="67">
                  <c:v>2</c:v>
                </c:pt>
                <c:pt idx="68">
                  <c:v>2</c:v>
                </c:pt>
                <c:pt idx="69">
                  <c:v>3</c:v>
                </c:pt>
                <c:pt idx="70">
                  <c:v>3</c:v>
                </c:pt>
                <c:pt idx="71">
                  <c:v>3</c:v>
                </c:pt>
                <c:pt idx="72">
                  <c:v>3</c:v>
                </c:pt>
                <c:pt idx="73">
                  <c:v>3</c:v>
                </c:pt>
                <c:pt idx="74">
                  <c:v>4</c:v>
                </c:pt>
              </c:numCache>
            </c:numRef>
          </c:val>
          <c:extLst>
            <c:ext xmlns:c16="http://schemas.microsoft.com/office/drawing/2014/chart" uri="{C3380CC4-5D6E-409C-BE32-E72D297353CC}">
              <c16:uniqueId val="{00000000-0474-4F4E-903A-9CEEC5255D3B}"/>
            </c:ext>
          </c:extLst>
        </c:ser>
        <c:dLbls>
          <c:showLegendKey val="0"/>
          <c:showVal val="0"/>
          <c:showCatName val="0"/>
          <c:showSerName val="0"/>
          <c:showPercent val="0"/>
          <c:showBubbleSize val="0"/>
        </c:dLbls>
        <c:gapWidth val="0"/>
        <c:axId val="1199758336"/>
        <c:axId val="1199757256"/>
      </c:barChart>
      <c:catAx>
        <c:axId val="1199758336"/>
        <c:scaling>
          <c:orientation val="minMax"/>
        </c:scaling>
        <c:delete val="0"/>
        <c:axPos val="l"/>
        <c:majorTickMark val="none"/>
        <c:minorTickMark val="none"/>
        <c:tickLblPos val="none"/>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9757256"/>
        <c:crosses val="autoZero"/>
        <c:auto val="1"/>
        <c:lblAlgn val="ctr"/>
        <c:lblOffset val="100"/>
        <c:noMultiLvlLbl val="0"/>
      </c:catAx>
      <c:valAx>
        <c:axId val="1199757256"/>
        <c:scaling>
          <c:orientation val="minMax"/>
          <c:max val="5"/>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9758336"/>
        <c:crosses val="autoZero"/>
        <c:crossBetween val="between"/>
        <c:majorUnit val="2.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Q9</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val>
            <c:numRef>
              <c:f>LminusD!$BO$5:$BO$80</c:f>
              <c:numCache>
                <c:formatCode>General</c:formatCode>
                <c:ptCount val="76"/>
                <c:pt idx="0">
                  <c:v>-2</c:v>
                </c:pt>
                <c:pt idx="1">
                  <c:v>-2</c:v>
                </c:pt>
                <c:pt idx="2">
                  <c:v>-1</c:v>
                </c:pt>
                <c:pt idx="3">
                  <c:v>-1</c:v>
                </c:pt>
                <c:pt idx="4">
                  <c:v>-1</c:v>
                </c:pt>
                <c:pt idx="5">
                  <c:v>-1</c:v>
                </c:pt>
                <c:pt idx="6">
                  <c:v>-1</c:v>
                </c:pt>
                <c:pt idx="7">
                  <c:v>-1</c:v>
                </c:pt>
                <c:pt idx="8">
                  <c:v>-1</c:v>
                </c:pt>
                <c:pt idx="9">
                  <c:v>-1</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1</c:v>
                </c:pt>
                <c:pt idx="63">
                  <c:v>1</c:v>
                </c:pt>
                <c:pt idx="64">
                  <c:v>1</c:v>
                </c:pt>
                <c:pt idx="65">
                  <c:v>2</c:v>
                </c:pt>
                <c:pt idx="66">
                  <c:v>2</c:v>
                </c:pt>
                <c:pt idx="67">
                  <c:v>2</c:v>
                </c:pt>
                <c:pt idx="68">
                  <c:v>2</c:v>
                </c:pt>
                <c:pt idx="69">
                  <c:v>2</c:v>
                </c:pt>
                <c:pt idx="70">
                  <c:v>2</c:v>
                </c:pt>
                <c:pt idx="71">
                  <c:v>2</c:v>
                </c:pt>
                <c:pt idx="72">
                  <c:v>2</c:v>
                </c:pt>
                <c:pt idx="73">
                  <c:v>3</c:v>
                </c:pt>
                <c:pt idx="74">
                  <c:v>4</c:v>
                </c:pt>
              </c:numCache>
            </c:numRef>
          </c:val>
          <c:extLst>
            <c:ext xmlns:c16="http://schemas.microsoft.com/office/drawing/2014/chart" uri="{C3380CC4-5D6E-409C-BE32-E72D297353CC}">
              <c16:uniqueId val="{00000000-1F7C-40AB-9759-C5B4B96EDCD5}"/>
            </c:ext>
          </c:extLst>
        </c:ser>
        <c:dLbls>
          <c:showLegendKey val="0"/>
          <c:showVal val="0"/>
          <c:showCatName val="0"/>
          <c:showSerName val="0"/>
          <c:showPercent val="0"/>
          <c:showBubbleSize val="0"/>
        </c:dLbls>
        <c:gapWidth val="0"/>
        <c:axId val="1199758336"/>
        <c:axId val="1199757256"/>
      </c:barChart>
      <c:catAx>
        <c:axId val="1199758336"/>
        <c:scaling>
          <c:orientation val="minMax"/>
        </c:scaling>
        <c:delete val="0"/>
        <c:axPos val="l"/>
        <c:majorTickMark val="none"/>
        <c:minorTickMark val="none"/>
        <c:tickLblPos val="none"/>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9757256"/>
        <c:crosses val="autoZero"/>
        <c:auto val="1"/>
        <c:lblAlgn val="ctr"/>
        <c:lblOffset val="100"/>
        <c:noMultiLvlLbl val="0"/>
      </c:catAx>
      <c:valAx>
        <c:axId val="1199757256"/>
        <c:scaling>
          <c:orientation val="minMax"/>
          <c:max val="5"/>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9758336"/>
        <c:crosses val="autoZero"/>
        <c:crossBetween val="between"/>
        <c:majorUnit val="2.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Q10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val>
            <c:numRef>
              <c:f>LminusD!$BW$4:$BW$79</c:f>
              <c:numCache>
                <c:formatCode>General</c:formatCode>
                <c:ptCount val="76"/>
                <c:pt idx="0">
                  <c:v>-2</c:v>
                </c:pt>
                <c:pt idx="1">
                  <c:v>-2</c:v>
                </c:pt>
                <c:pt idx="2">
                  <c:v>-2</c:v>
                </c:pt>
                <c:pt idx="3">
                  <c:v>-1</c:v>
                </c:pt>
                <c:pt idx="4">
                  <c:v>-1</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2</c:v>
                </c:pt>
                <c:pt idx="56">
                  <c:v>2</c:v>
                </c:pt>
                <c:pt idx="57">
                  <c:v>2</c:v>
                </c:pt>
                <c:pt idx="58">
                  <c:v>2</c:v>
                </c:pt>
                <c:pt idx="59">
                  <c:v>2</c:v>
                </c:pt>
                <c:pt idx="60">
                  <c:v>2</c:v>
                </c:pt>
                <c:pt idx="61">
                  <c:v>2</c:v>
                </c:pt>
                <c:pt idx="62">
                  <c:v>2</c:v>
                </c:pt>
                <c:pt idx="63">
                  <c:v>2</c:v>
                </c:pt>
                <c:pt idx="64">
                  <c:v>2</c:v>
                </c:pt>
                <c:pt idx="65">
                  <c:v>2</c:v>
                </c:pt>
                <c:pt idx="66">
                  <c:v>2</c:v>
                </c:pt>
                <c:pt idx="67">
                  <c:v>2</c:v>
                </c:pt>
                <c:pt idx="68">
                  <c:v>2</c:v>
                </c:pt>
                <c:pt idx="69">
                  <c:v>3</c:v>
                </c:pt>
                <c:pt idx="70">
                  <c:v>3</c:v>
                </c:pt>
                <c:pt idx="71">
                  <c:v>3</c:v>
                </c:pt>
                <c:pt idx="72">
                  <c:v>3</c:v>
                </c:pt>
                <c:pt idx="73">
                  <c:v>3</c:v>
                </c:pt>
                <c:pt idx="74">
                  <c:v>3</c:v>
                </c:pt>
                <c:pt idx="75">
                  <c:v>3</c:v>
                </c:pt>
              </c:numCache>
            </c:numRef>
          </c:val>
          <c:extLst>
            <c:ext xmlns:c16="http://schemas.microsoft.com/office/drawing/2014/chart" uri="{C3380CC4-5D6E-409C-BE32-E72D297353CC}">
              <c16:uniqueId val="{00000000-40CF-47D5-A946-6AA6F14DF78E}"/>
            </c:ext>
          </c:extLst>
        </c:ser>
        <c:dLbls>
          <c:showLegendKey val="0"/>
          <c:showVal val="0"/>
          <c:showCatName val="0"/>
          <c:showSerName val="0"/>
          <c:showPercent val="0"/>
          <c:showBubbleSize val="0"/>
        </c:dLbls>
        <c:gapWidth val="0"/>
        <c:axId val="1199758336"/>
        <c:axId val="1199757256"/>
      </c:barChart>
      <c:catAx>
        <c:axId val="1199758336"/>
        <c:scaling>
          <c:orientation val="minMax"/>
        </c:scaling>
        <c:delete val="0"/>
        <c:axPos val="l"/>
        <c:majorTickMark val="none"/>
        <c:minorTickMark val="none"/>
        <c:tickLblPos val="none"/>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9757256"/>
        <c:crosses val="autoZero"/>
        <c:auto val="1"/>
        <c:lblAlgn val="ctr"/>
        <c:lblOffset val="100"/>
        <c:noMultiLvlLbl val="0"/>
      </c:catAx>
      <c:valAx>
        <c:axId val="1199757256"/>
        <c:scaling>
          <c:orientation val="minMax"/>
          <c:max val="5"/>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9758336"/>
        <c:crosses val="autoZero"/>
        <c:crossBetween val="between"/>
        <c:majorUnit val="2.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Q1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val>
            <c:numRef>
              <c:f>LminusD!$C$4:$C$79</c:f>
              <c:numCache>
                <c:formatCode>General</c:formatCode>
                <c:ptCount val="76"/>
                <c:pt idx="0">
                  <c:v>-3</c:v>
                </c:pt>
                <c:pt idx="1">
                  <c:v>-2</c:v>
                </c:pt>
                <c:pt idx="2">
                  <c:v>-1</c:v>
                </c:pt>
                <c:pt idx="3">
                  <c:v>-1</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2</c:v>
                </c:pt>
                <c:pt idx="35">
                  <c:v>2</c:v>
                </c:pt>
                <c:pt idx="36">
                  <c:v>2</c:v>
                </c:pt>
                <c:pt idx="37">
                  <c:v>2</c:v>
                </c:pt>
                <c:pt idx="38">
                  <c:v>2</c:v>
                </c:pt>
                <c:pt idx="39">
                  <c:v>2</c:v>
                </c:pt>
                <c:pt idx="40">
                  <c:v>2</c:v>
                </c:pt>
                <c:pt idx="41">
                  <c:v>2</c:v>
                </c:pt>
                <c:pt idx="42">
                  <c:v>2</c:v>
                </c:pt>
                <c:pt idx="43">
                  <c:v>2</c:v>
                </c:pt>
                <c:pt idx="44">
                  <c:v>2</c:v>
                </c:pt>
                <c:pt idx="45">
                  <c:v>2</c:v>
                </c:pt>
                <c:pt idx="46">
                  <c:v>2</c:v>
                </c:pt>
                <c:pt idx="47">
                  <c:v>2</c:v>
                </c:pt>
                <c:pt idx="48">
                  <c:v>2</c:v>
                </c:pt>
                <c:pt idx="49">
                  <c:v>2</c:v>
                </c:pt>
                <c:pt idx="50">
                  <c:v>2</c:v>
                </c:pt>
                <c:pt idx="51">
                  <c:v>2</c:v>
                </c:pt>
                <c:pt idx="52">
                  <c:v>2</c:v>
                </c:pt>
                <c:pt idx="53">
                  <c:v>2</c:v>
                </c:pt>
                <c:pt idx="54">
                  <c:v>2</c:v>
                </c:pt>
                <c:pt idx="55">
                  <c:v>3</c:v>
                </c:pt>
                <c:pt idx="56">
                  <c:v>3</c:v>
                </c:pt>
                <c:pt idx="57">
                  <c:v>3</c:v>
                </c:pt>
                <c:pt idx="58">
                  <c:v>3</c:v>
                </c:pt>
                <c:pt idx="59">
                  <c:v>3</c:v>
                </c:pt>
                <c:pt idx="60">
                  <c:v>3</c:v>
                </c:pt>
                <c:pt idx="61">
                  <c:v>3</c:v>
                </c:pt>
                <c:pt idx="62">
                  <c:v>3</c:v>
                </c:pt>
                <c:pt idx="63">
                  <c:v>3</c:v>
                </c:pt>
                <c:pt idx="64">
                  <c:v>3</c:v>
                </c:pt>
                <c:pt idx="65">
                  <c:v>3</c:v>
                </c:pt>
                <c:pt idx="66">
                  <c:v>3</c:v>
                </c:pt>
                <c:pt idx="67">
                  <c:v>3</c:v>
                </c:pt>
                <c:pt idx="68">
                  <c:v>3</c:v>
                </c:pt>
                <c:pt idx="69">
                  <c:v>3</c:v>
                </c:pt>
                <c:pt idx="70">
                  <c:v>4</c:v>
                </c:pt>
                <c:pt idx="71">
                  <c:v>4</c:v>
                </c:pt>
                <c:pt idx="72">
                  <c:v>4</c:v>
                </c:pt>
                <c:pt idx="73">
                  <c:v>4</c:v>
                </c:pt>
                <c:pt idx="74">
                  <c:v>5</c:v>
                </c:pt>
                <c:pt idx="75">
                  <c:v>5</c:v>
                </c:pt>
              </c:numCache>
            </c:numRef>
          </c:val>
          <c:extLst>
            <c:ext xmlns:c16="http://schemas.microsoft.com/office/drawing/2014/chart" uri="{C3380CC4-5D6E-409C-BE32-E72D297353CC}">
              <c16:uniqueId val="{00000000-961F-4A98-9E34-D5D396FC2CA7}"/>
            </c:ext>
          </c:extLst>
        </c:ser>
        <c:dLbls>
          <c:showLegendKey val="0"/>
          <c:showVal val="0"/>
          <c:showCatName val="0"/>
          <c:showSerName val="0"/>
          <c:showPercent val="0"/>
          <c:showBubbleSize val="0"/>
        </c:dLbls>
        <c:gapWidth val="0"/>
        <c:axId val="1199758336"/>
        <c:axId val="1199757256"/>
      </c:barChart>
      <c:catAx>
        <c:axId val="1199758336"/>
        <c:scaling>
          <c:orientation val="minMax"/>
        </c:scaling>
        <c:delete val="0"/>
        <c:axPos val="l"/>
        <c:majorTickMark val="none"/>
        <c:minorTickMark val="none"/>
        <c:tickLblPos val="none"/>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9757256"/>
        <c:crosses val="autoZero"/>
        <c:auto val="1"/>
        <c:lblAlgn val="ctr"/>
        <c:lblOffset val="100"/>
        <c:noMultiLvlLbl val="0"/>
      </c:catAx>
      <c:valAx>
        <c:axId val="1199757256"/>
        <c:scaling>
          <c:orientation val="minMax"/>
          <c:max val="5"/>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9758336"/>
        <c:crosses val="autoZero"/>
        <c:crossBetween val="between"/>
        <c:majorUnit val="2.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Q2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val>
            <c:numRef>
              <c:f>LminusD!$K$4:$K$79</c:f>
              <c:numCache>
                <c:formatCode>General</c:formatCode>
                <c:ptCount val="76"/>
                <c:pt idx="0">
                  <c:v>-2</c:v>
                </c:pt>
                <c:pt idx="1">
                  <c:v>-1</c:v>
                </c:pt>
                <c:pt idx="2">
                  <c:v>-1</c:v>
                </c:pt>
                <c:pt idx="3">
                  <c:v>-1</c:v>
                </c:pt>
                <c:pt idx="4">
                  <c:v>0</c:v>
                </c:pt>
                <c:pt idx="5">
                  <c:v>0</c:v>
                </c:pt>
                <c:pt idx="6">
                  <c:v>0</c:v>
                </c:pt>
                <c:pt idx="7">
                  <c:v>0</c:v>
                </c:pt>
                <c:pt idx="8">
                  <c:v>0</c:v>
                </c:pt>
                <c:pt idx="9">
                  <c:v>0</c:v>
                </c:pt>
                <c:pt idx="10">
                  <c:v>0</c:v>
                </c:pt>
                <c:pt idx="11">
                  <c:v>0</c:v>
                </c:pt>
                <c:pt idx="12">
                  <c:v>0</c:v>
                </c:pt>
                <c:pt idx="13">
                  <c:v>0</c:v>
                </c:pt>
                <c:pt idx="14">
                  <c:v>0</c:v>
                </c:pt>
                <c:pt idx="15">
                  <c:v>0</c:v>
                </c:pt>
                <c:pt idx="16">
                  <c:v>0</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2</c:v>
                </c:pt>
                <c:pt idx="44">
                  <c:v>2</c:v>
                </c:pt>
                <c:pt idx="45">
                  <c:v>2</c:v>
                </c:pt>
                <c:pt idx="46">
                  <c:v>2</c:v>
                </c:pt>
                <c:pt idx="47">
                  <c:v>2</c:v>
                </c:pt>
                <c:pt idx="48">
                  <c:v>2</c:v>
                </c:pt>
                <c:pt idx="49">
                  <c:v>2</c:v>
                </c:pt>
                <c:pt idx="50">
                  <c:v>2</c:v>
                </c:pt>
                <c:pt idx="51">
                  <c:v>2</c:v>
                </c:pt>
                <c:pt idx="52">
                  <c:v>2</c:v>
                </c:pt>
                <c:pt idx="53">
                  <c:v>2</c:v>
                </c:pt>
                <c:pt idx="54">
                  <c:v>2</c:v>
                </c:pt>
                <c:pt idx="55">
                  <c:v>2</c:v>
                </c:pt>
                <c:pt idx="56">
                  <c:v>2</c:v>
                </c:pt>
                <c:pt idx="57">
                  <c:v>2</c:v>
                </c:pt>
                <c:pt idx="58">
                  <c:v>3</c:v>
                </c:pt>
                <c:pt idx="59">
                  <c:v>3</c:v>
                </c:pt>
                <c:pt idx="60">
                  <c:v>3</c:v>
                </c:pt>
                <c:pt idx="61">
                  <c:v>3</c:v>
                </c:pt>
                <c:pt idx="62">
                  <c:v>3</c:v>
                </c:pt>
                <c:pt idx="63">
                  <c:v>3</c:v>
                </c:pt>
                <c:pt idx="64">
                  <c:v>3</c:v>
                </c:pt>
                <c:pt idx="65">
                  <c:v>3</c:v>
                </c:pt>
                <c:pt idx="66">
                  <c:v>3</c:v>
                </c:pt>
                <c:pt idx="67">
                  <c:v>3</c:v>
                </c:pt>
                <c:pt idx="68">
                  <c:v>4</c:v>
                </c:pt>
                <c:pt idx="69">
                  <c:v>4</c:v>
                </c:pt>
                <c:pt idx="70">
                  <c:v>4</c:v>
                </c:pt>
                <c:pt idx="71">
                  <c:v>4</c:v>
                </c:pt>
                <c:pt idx="72">
                  <c:v>4</c:v>
                </c:pt>
                <c:pt idx="73">
                  <c:v>4</c:v>
                </c:pt>
                <c:pt idx="74">
                  <c:v>4</c:v>
                </c:pt>
                <c:pt idx="75">
                  <c:v>4</c:v>
                </c:pt>
              </c:numCache>
            </c:numRef>
          </c:val>
          <c:extLst>
            <c:ext xmlns:c16="http://schemas.microsoft.com/office/drawing/2014/chart" uri="{C3380CC4-5D6E-409C-BE32-E72D297353CC}">
              <c16:uniqueId val="{00000000-CE05-4D87-AD87-C1B826AD7D1E}"/>
            </c:ext>
          </c:extLst>
        </c:ser>
        <c:dLbls>
          <c:showLegendKey val="0"/>
          <c:showVal val="0"/>
          <c:showCatName val="0"/>
          <c:showSerName val="0"/>
          <c:showPercent val="0"/>
          <c:showBubbleSize val="0"/>
        </c:dLbls>
        <c:gapWidth val="0"/>
        <c:axId val="1199758336"/>
        <c:axId val="1199757256"/>
      </c:barChart>
      <c:catAx>
        <c:axId val="1199758336"/>
        <c:scaling>
          <c:orientation val="minMax"/>
        </c:scaling>
        <c:delete val="0"/>
        <c:axPos val="l"/>
        <c:majorTickMark val="none"/>
        <c:minorTickMark val="none"/>
        <c:tickLblPos val="none"/>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9757256"/>
        <c:crosses val="autoZero"/>
        <c:auto val="1"/>
        <c:lblAlgn val="ctr"/>
        <c:lblOffset val="100"/>
        <c:noMultiLvlLbl val="0"/>
      </c:catAx>
      <c:valAx>
        <c:axId val="1199757256"/>
        <c:scaling>
          <c:orientation val="minMax"/>
          <c:max val="5"/>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9758336"/>
        <c:crosses val="autoZero"/>
        <c:crossBetween val="between"/>
        <c:majorUnit val="2.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Q3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val>
            <c:numRef>
              <c:f>LminusD!$S$4:$S$79</c:f>
              <c:numCache>
                <c:formatCode>General</c:formatCode>
                <c:ptCount val="76"/>
                <c:pt idx="0">
                  <c:v>-2</c:v>
                </c:pt>
                <c:pt idx="1">
                  <c:v>-2</c:v>
                </c:pt>
                <c:pt idx="2">
                  <c:v>-1</c:v>
                </c:pt>
                <c:pt idx="3">
                  <c:v>-1</c:v>
                </c:pt>
                <c:pt idx="4">
                  <c:v>-1</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2</c:v>
                </c:pt>
                <c:pt idx="63">
                  <c:v>2</c:v>
                </c:pt>
                <c:pt idx="64">
                  <c:v>2</c:v>
                </c:pt>
                <c:pt idx="65">
                  <c:v>2</c:v>
                </c:pt>
                <c:pt idx="66">
                  <c:v>2</c:v>
                </c:pt>
                <c:pt idx="67">
                  <c:v>2</c:v>
                </c:pt>
                <c:pt idx="68">
                  <c:v>2</c:v>
                </c:pt>
                <c:pt idx="69">
                  <c:v>2</c:v>
                </c:pt>
                <c:pt idx="70">
                  <c:v>2</c:v>
                </c:pt>
                <c:pt idx="71">
                  <c:v>3</c:v>
                </c:pt>
                <c:pt idx="72">
                  <c:v>3</c:v>
                </c:pt>
                <c:pt idx="73">
                  <c:v>4</c:v>
                </c:pt>
                <c:pt idx="74">
                  <c:v>4</c:v>
                </c:pt>
                <c:pt idx="75">
                  <c:v>5</c:v>
                </c:pt>
              </c:numCache>
            </c:numRef>
          </c:val>
          <c:extLst>
            <c:ext xmlns:c16="http://schemas.microsoft.com/office/drawing/2014/chart" uri="{C3380CC4-5D6E-409C-BE32-E72D297353CC}">
              <c16:uniqueId val="{00000000-BFDC-4BDE-9DD9-2956E2E71460}"/>
            </c:ext>
          </c:extLst>
        </c:ser>
        <c:dLbls>
          <c:showLegendKey val="0"/>
          <c:showVal val="0"/>
          <c:showCatName val="0"/>
          <c:showSerName val="0"/>
          <c:showPercent val="0"/>
          <c:showBubbleSize val="0"/>
        </c:dLbls>
        <c:gapWidth val="0"/>
        <c:axId val="1199758336"/>
        <c:axId val="1199757256"/>
      </c:barChart>
      <c:catAx>
        <c:axId val="1199758336"/>
        <c:scaling>
          <c:orientation val="minMax"/>
        </c:scaling>
        <c:delete val="0"/>
        <c:axPos val="l"/>
        <c:majorTickMark val="none"/>
        <c:minorTickMark val="none"/>
        <c:tickLblPos val="none"/>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9757256"/>
        <c:crosses val="autoZero"/>
        <c:auto val="1"/>
        <c:lblAlgn val="ctr"/>
        <c:lblOffset val="100"/>
        <c:noMultiLvlLbl val="0"/>
      </c:catAx>
      <c:valAx>
        <c:axId val="1199757256"/>
        <c:scaling>
          <c:orientation val="minMax"/>
          <c:max val="5"/>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9758336"/>
        <c:crosses val="autoZero"/>
        <c:crossBetween val="between"/>
        <c:majorUnit val="2.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'AQs paired'!$BZ$8</c:f>
              <c:strCache>
                <c:ptCount val="1"/>
                <c:pt idx="0">
                  <c:v>Lego</c:v>
                </c:pt>
              </c:strCache>
            </c:strRef>
          </c:tx>
          <c:spPr>
            <a:solidFill>
              <a:schemeClr val="accent1"/>
            </a:solidFill>
            <a:ln>
              <a:noFill/>
            </a:ln>
            <a:effectLst/>
          </c:spPr>
          <c:invertIfNegative val="0"/>
          <c:errBars>
            <c:errBarType val="both"/>
            <c:errValType val="cust"/>
            <c:noEndCap val="0"/>
            <c:plus>
              <c:numRef>
                <c:f>'AQs paired'!$CA$13:$CJ$13</c:f>
                <c:numCache>
                  <c:formatCode>General</c:formatCode>
                  <c:ptCount val="10"/>
                  <c:pt idx="0">
                    <c:v>1.1241370959657526</c:v>
                  </c:pt>
                  <c:pt idx="1">
                    <c:v>0.95660217399828518</c:v>
                  </c:pt>
                  <c:pt idx="2">
                    <c:v>1.1144977627424357</c:v>
                  </c:pt>
                  <c:pt idx="3">
                    <c:v>1.0027156109741326</c:v>
                  </c:pt>
                  <c:pt idx="4">
                    <c:v>1.211277417628241</c:v>
                  </c:pt>
                  <c:pt idx="5">
                    <c:v>1.1001594780726032</c:v>
                  </c:pt>
                  <c:pt idx="6">
                    <c:v>1.0391460731790834</c:v>
                  </c:pt>
                  <c:pt idx="7">
                    <c:v>1.321615173439934</c:v>
                  </c:pt>
                  <c:pt idx="8">
                    <c:v>1.2262480216197358</c:v>
                  </c:pt>
                  <c:pt idx="9">
                    <c:v>1.1861777033225878</c:v>
                  </c:pt>
                </c:numCache>
              </c:numRef>
            </c:plus>
            <c:minus>
              <c:numRef>
                <c:f>'AQs paired'!$CA$13:$CJ$13</c:f>
                <c:numCache>
                  <c:formatCode>General</c:formatCode>
                  <c:ptCount val="10"/>
                  <c:pt idx="0">
                    <c:v>1.1241370959657526</c:v>
                  </c:pt>
                  <c:pt idx="1">
                    <c:v>0.95660217399828518</c:v>
                  </c:pt>
                  <c:pt idx="2">
                    <c:v>1.1144977627424357</c:v>
                  </c:pt>
                  <c:pt idx="3">
                    <c:v>1.0027156109741326</c:v>
                  </c:pt>
                  <c:pt idx="4">
                    <c:v>1.211277417628241</c:v>
                  </c:pt>
                  <c:pt idx="5">
                    <c:v>1.1001594780726032</c:v>
                  </c:pt>
                  <c:pt idx="6">
                    <c:v>1.0391460731790834</c:v>
                  </c:pt>
                  <c:pt idx="7">
                    <c:v>1.321615173439934</c:v>
                  </c:pt>
                  <c:pt idx="8">
                    <c:v>1.2262480216197358</c:v>
                  </c:pt>
                  <c:pt idx="9">
                    <c:v>1.1861777033225878</c:v>
                  </c:pt>
                </c:numCache>
              </c:numRef>
            </c:minus>
            <c:spPr>
              <a:noFill/>
              <a:ln w="9525" cap="flat" cmpd="sng" algn="ctr">
                <a:solidFill>
                  <a:schemeClr val="tx1">
                    <a:lumMod val="65000"/>
                    <a:lumOff val="35000"/>
                  </a:schemeClr>
                </a:solidFill>
                <a:round/>
              </a:ln>
              <a:effectLst/>
            </c:spPr>
          </c:errBars>
          <c:cat>
            <c:strRef>
              <c:f>'AQs paired'!$CA$7:$CJ$7</c:f>
              <c:strCache>
                <c:ptCount val="10"/>
                <c:pt idx="0">
                  <c:v>Q1</c:v>
                </c:pt>
                <c:pt idx="1">
                  <c:v>Q2</c:v>
                </c:pt>
                <c:pt idx="2">
                  <c:v>Q3</c:v>
                </c:pt>
                <c:pt idx="3">
                  <c:v>Q4</c:v>
                </c:pt>
                <c:pt idx="4">
                  <c:v>Q5</c:v>
                </c:pt>
                <c:pt idx="5">
                  <c:v>Q6</c:v>
                </c:pt>
                <c:pt idx="6">
                  <c:v>Q7</c:v>
                </c:pt>
                <c:pt idx="7">
                  <c:v>Q8</c:v>
                </c:pt>
                <c:pt idx="8">
                  <c:v>Q9</c:v>
                </c:pt>
                <c:pt idx="9">
                  <c:v>Q10</c:v>
                </c:pt>
              </c:strCache>
            </c:strRef>
          </c:cat>
          <c:val>
            <c:numRef>
              <c:f>'AQs paired'!$CA$8:$CJ$8</c:f>
              <c:numCache>
                <c:formatCode>General</c:formatCode>
                <c:ptCount val="10"/>
                <c:pt idx="0">
                  <c:v>1.6710526315789473</c:v>
                </c:pt>
                <c:pt idx="1">
                  <c:v>1.7894736842105263</c:v>
                </c:pt>
                <c:pt idx="2">
                  <c:v>1.8947368421052631</c:v>
                </c:pt>
                <c:pt idx="3">
                  <c:v>1.3552631578947369</c:v>
                </c:pt>
                <c:pt idx="4">
                  <c:v>1.3026315789473684</c:v>
                </c:pt>
                <c:pt idx="5">
                  <c:v>0.82894736842105265</c:v>
                </c:pt>
                <c:pt idx="6">
                  <c:v>1.013157894736842</c:v>
                </c:pt>
                <c:pt idx="7">
                  <c:v>0.5</c:v>
                </c:pt>
                <c:pt idx="8">
                  <c:v>0.67105263157894735</c:v>
                </c:pt>
                <c:pt idx="9">
                  <c:v>1.0789473684210527</c:v>
                </c:pt>
              </c:numCache>
            </c:numRef>
          </c:val>
          <c:extLst>
            <c:ext xmlns:c16="http://schemas.microsoft.com/office/drawing/2014/chart" uri="{C3380CC4-5D6E-409C-BE32-E72D297353CC}">
              <c16:uniqueId val="{00000000-F624-4770-97D1-CF627F30AD82}"/>
            </c:ext>
          </c:extLst>
        </c:ser>
        <c:ser>
          <c:idx val="1"/>
          <c:order val="1"/>
          <c:tx>
            <c:strRef>
              <c:f>'AQs paired'!$BZ$9</c:f>
              <c:strCache>
                <c:ptCount val="1"/>
                <c:pt idx="0">
                  <c:v>Discussive</c:v>
                </c:pt>
              </c:strCache>
            </c:strRef>
          </c:tx>
          <c:spPr>
            <a:solidFill>
              <a:schemeClr val="accent2"/>
            </a:solidFill>
            <a:ln>
              <a:noFill/>
            </a:ln>
            <a:effectLst/>
          </c:spPr>
          <c:invertIfNegative val="0"/>
          <c:errBars>
            <c:errBarType val="both"/>
            <c:errValType val="cust"/>
            <c:noEndCap val="0"/>
            <c:plus>
              <c:numRef>
                <c:f>'AQs paired'!$CA$14:$CJ$14</c:f>
                <c:numCache>
                  <c:formatCode>General</c:formatCode>
                  <c:ptCount val="10"/>
                  <c:pt idx="0">
                    <c:v>1.4025040263256463</c:v>
                  </c:pt>
                  <c:pt idx="1">
                    <c:v>1.3566599853277437</c:v>
                  </c:pt>
                  <c:pt idx="2">
                    <c:v>1.49994151932784</c:v>
                  </c:pt>
                  <c:pt idx="3">
                    <c:v>1.2769614836128107</c:v>
                  </c:pt>
                  <c:pt idx="4">
                    <c:v>1.6115808954117508</c:v>
                  </c:pt>
                  <c:pt idx="5">
                    <c:v>1.3178264933847197</c:v>
                  </c:pt>
                  <c:pt idx="6">
                    <c:v>1.3580590282915999</c:v>
                  </c:pt>
                  <c:pt idx="7">
                    <c:v>1.3593851286254119</c:v>
                  </c:pt>
                  <c:pt idx="8">
                    <c:v>1.3664527004093996</c:v>
                  </c:pt>
                  <c:pt idx="9">
                    <c:v>1.3337060882460428</c:v>
                  </c:pt>
                </c:numCache>
              </c:numRef>
            </c:plus>
            <c:minus>
              <c:numRef>
                <c:f>'AQs paired'!$CA$14:$CJ$14</c:f>
                <c:numCache>
                  <c:formatCode>General</c:formatCode>
                  <c:ptCount val="10"/>
                  <c:pt idx="0">
                    <c:v>1.4025040263256463</c:v>
                  </c:pt>
                  <c:pt idx="1">
                    <c:v>1.3566599853277437</c:v>
                  </c:pt>
                  <c:pt idx="2">
                    <c:v>1.49994151932784</c:v>
                  </c:pt>
                  <c:pt idx="3">
                    <c:v>1.2769614836128107</c:v>
                  </c:pt>
                  <c:pt idx="4">
                    <c:v>1.6115808954117508</c:v>
                  </c:pt>
                  <c:pt idx="5">
                    <c:v>1.3178264933847197</c:v>
                  </c:pt>
                  <c:pt idx="6">
                    <c:v>1.3580590282915999</c:v>
                  </c:pt>
                  <c:pt idx="7">
                    <c:v>1.3593851286254119</c:v>
                  </c:pt>
                  <c:pt idx="8">
                    <c:v>1.3664527004093996</c:v>
                  </c:pt>
                  <c:pt idx="9">
                    <c:v>1.3337060882460428</c:v>
                  </c:pt>
                </c:numCache>
              </c:numRef>
            </c:minus>
            <c:spPr>
              <a:noFill/>
              <a:ln w="9525" cap="flat" cmpd="sng" algn="ctr">
                <a:solidFill>
                  <a:schemeClr val="tx1">
                    <a:lumMod val="65000"/>
                    <a:lumOff val="35000"/>
                  </a:schemeClr>
                </a:solidFill>
                <a:round/>
              </a:ln>
              <a:effectLst/>
            </c:spPr>
          </c:errBars>
          <c:cat>
            <c:strRef>
              <c:f>'AQs paired'!$CA$7:$CJ$7</c:f>
              <c:strCache>
                <c:ptCount val="10"/>
                <c:pt idx="0">
                  <c:v>Q1</c:v>
                </c:pt>
                <c:pt idx="1">
                  <c:v>Q2</c:v>
                </c:pt>
                <c:pt idx="2">
                  <c:v>Q3</c:v>
                </c:pt>
                <c:pt idx="3">
                  <c:v>Q4</c:v>
                </c:pt>
                <c:pt idx="4">
                  <c:v>Q5</c:v>
                </c:pt>
                <c:pt idx="5">
                  <c:v>Q6</c:v>
                </c:pt>
                <c:pt idx="6">
                  <c:v>Q7</c:v>
                </c:pt>
                <c:pt idx="7">
                  <c:v>Q8</c:v>
                </c:pt>
                <c:pt idx="8">
                  <c:v>Q9</c:v>
                </c:pt>
                <c:pt idx="9">
                  <c:v>Q10</c:v>
                </c:pt>
              </c:strCache>
            </c:strRef>
          </c:cat>
          <c:val>
            <c:numRef>
              <c:f>'AQs paired'!$CA$9:$CJ$9</c:f>
              <c:numCache>
                <c:formatCode>General</c:formatCode>
                <c:ptCount val="10"/>
                <c:pt idx="0">
                  <c:v>7.8947368421052627E-2</c:v>
                </c:pt>
                <c:pt idx="1">
                  <c:v>0.30263157894736842</c:v>
                </c:pt>
                <c:pt idx="2">
                  <c:v>1.263157894736842</c:v>
                </c:pt>
                <c:pt idx="3">
                  <c:v>0.93333333333333335</c:v>
                </c:pt>
                <c:pt idx="4">
                  <c:v>0.44736842105263158</c:v>
                </c:pt>
                <c:pt idx="5">
                  <c:v>0.25</c:v>
                </c:pt>
                <c:pt idx="6">
                  <c:v>0.56000000000000005</c:v>
                </c:pt>
                <c:pt idx="7">
                  <c:v>-0.17333333333333334</c:v>
                </c:pt>
                <c:pt idx="8">
                  <c:v>0.19736842105263158</c:v>
                </c:pt>
                <c:pt idx="9">
                  <c:v>0.14473684210526316</c:v>
                </c:pt>
              </c:numCache>
            </c:numRef>
          </c:val>
          <c:extLst>
            <c:ext xmlns:c16="http://schemas.microsoft.com/office/drawing/2014/chart" uri="{C3380CC4-5D6E-409C-BE32-E72D297353CC}">
              <c16:uniqueId val="{00000001-F624-4770-97D1-CF627F30AD82}"/>
            </c:ext>
          </c:extLst>
        </c:ser>
        <c:dLbls>
          <c:showLegendKey val="0"/>
          <c:showVal val="0"/>
          <c:showCatName val="0"/>
          <c:showSerName val="0"/>
          <c:showPercent val="0"/>
          <c:showBubbleSize val="0"/>
        </c:dLbls>
        <c:gapWidth val="219"/>
        <c:overlap val="-27"/>
        <c:axId val="813648176"/>
        <c:axId val="813649616"/>
      </c:barChart>
      <c:catAx>
        <c:axId val="81364817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3649616"/>
        <c:crosses val="autoZero"/>
        <c:auto val="1"/>
        <c:lblAlgn val="ctr"/>
        <c:lblOffset val="100"/>
        <c:noMultiLvlLbl val="0"/>
      </c:catAx>
      <c:valAx>
        <c:axId val="813649616"/>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364817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Q4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val>
            <c:numRef>
              <c:f>LminusD!$AA$4:$AA$79</c:f>
              <c:numCache>
                <c:formatCode>General</c:formatCode>
                <c:ptCount val="76"/>
                <c:pt idx="0">
                  <c:v>-3</c:v>
                </c:pt>
                <c:pt idx="1">
                  <c:v>-3</c:v>
                </c:pt>
                <c:pt idx="2">
                  <c:v>-2</c:v>
                </c:pt>
                <c:pt idx="3">
                  <c:v>-2</c:v>
                </c:pt>
                <c:pt idx="4">
                  <c:v>-1</c:v>
                </c:pt>
                <c:pt idx="5">
                  <c:v>-1</c:v>
                </c:pt>
                <c:pt idx="6">
                  <c:v>-1</c:v>
                </c:pt>
                <c:pt idx="7">
                  <c:v>-1</c:v>
                </c:pt>
                <c:pt idx="8">
                  <c:v>-1</c:v>
                </c:pt>
                <c:pt idx="9">
                  <c:v>-1</c:v>
                </c:pt>
                <c:pt idx="10">
                  <c:v>-1</c:v>
                </c:pt>
                <c:pt idx="11">
                  <c:v>-1</c:v>
                </c:pt>
                <c:pt idx="12">
                  <c:v>-1</c:v>
                </c:pt>
                <c:pt idx="13">
                  <c:v>-1</c:v>
                </c:pt>
                <c:pt idx="14">
                  <c:v>-1</c:v>
                </c:pt>
                <c:pt idx="15">
                  <c:v>-1</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2</c:v>
                </c:pt>
                <c:pt idx="62">
                  <c:v>2</c:v>
                </c:pt>
                <c:pt idx="63">
                  <c:v>2</c:v>
                </c:pt>
                <c:pt idx="64">
                  <c:v>2</c:v>
                </c:pt>
                <c:pt idx="65">
                  <c:v>2</c:v>
                </c:pt>
                <c:pt idx="66">
                  <c:v>2</c:v>
                </c:pt>
                <c:pt idx="67">
                  <c:v>2</c:v>
                </c:pt>
                <c:pt idx="68">
                  <c:v>2</c:v>
                </c:pt>
                <c:pt idx="69">
                  <c:v>2</c:v>
                </c:pt>
                <c:pt idx="70">
                  <c:v>2</c:v>
                </c:pt>
                <c:pt idx="71">
                  <c:v>3</c:v>
                </c:pt>
                <c:pt idx="72">
                  <c:v>3</c:v>
                </c:pt>
                <c:pt idx="73">
                  <c:v>3</c:v>
                </c:pt>
                <c:pt idx="74">
                  <c:v>3</c:v>
                </c:pt>
              </c:numCache>
            </c:numRef>
          </c:val>
          <c:extLst>
            <c:ext xmlns:c16="http://schemas.microsoft.com/office/drawing/2014/chart" uri="{C3380CC4-5D6E-409C-BE32-E72D297353CC}">
              <c16:uniqueId val="{00000000-E711-4F06-A1B3-2563691A3A58}"/>
            </c:ext>
          </c:extLst>
        </c:ser>
        <c:dLbls>
          <c:showLegendKey val="0"/>
          <c:showVal val="0"/>
          <c:showCatName val="0"/>
          <c:showSerName val="0"/>
          <c:showPercent val="0"/>
          <c:showBubbleSize val="0"/>
        </c:dLbls>
        <c:gapWidth val="0"/>
        <c:axId val="1199758336"/>
        <c:axId val="1199757256"/>
      </c:barChart>
      <c:catAx>
        <c:axId val="1199758336"/>
        <c:scaling>
          <c:orientation val="minMax"/>
        </c:scaling>
        <c:delete val="0"/>
        <c:axPos val="l"/>
        <c:majorTickMark val="none"/>
        <c:minorTickMark val="none"/>
        <c:tickLblPos val="none"/>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9757256"/>
        <c:crosses val="autoZero"/>
        <c:auto val="1"/>
        <c:lblAlgn val="ctr"/>
        <c:lblOffset val="100"/>
        <c:noMultiLvlLbl val="0"/>
      </c:catAx>
      <c:valAx>
        <c:axId val="1199757256"/>
        <c:scaling>
          <c:orientation val="minMax"/>
          <c:max val="5"/>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9758336"/>
        <c:crosses val="autoZero"/>
        <c:crossBetween val="between"/>
        <c:majorUnit val="2.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Q5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val>
            <c:numRef>
              <c:f>LminusD!$AI$4:$AI$79</c:f>
              <c:numCache>
                <c:formatCode>General</c:formatCode>
                <c:ptCount val="76"/>
                <c:pt idx="0">
                  <c:v>-2</c:v>
                </c:pt>
                <c:pt idx="1">
                  <c:v>-2</c:v>
                </c:pt>
                <c:pt idx="2">
                  <c:v>-2</c:v>
                </c:pt>
                <c:pt idx="3">
                  <c:v>-2</c:v>
                </c:pt>
                <c:pt idx="4">
                  <c:v>-1</c:v>
                </c:pt>
                <c:pt idx="5">
                  <c:v>-1</c:v>
                </c:pt>
                <c:pt idx="6">
                  <c:v>-1</c:v>
                </c:pt>
                <c:pt idx="7">
                  <c:v>-1</c:v>
                </c:pt>
                <c:pt idx="8">
                  <c:v>-1</c:v>
                </c:pt>
                <c:pt idx="9">
                  <c:v>-1</c:v>
                </c:pt>
                <c:pt idx="10">
                  <c:v>-1</c:v>
                </c:pt>
                <c:pt idx="11">
                  <c:v>-1</c:v>
                </c:pt>
                <c:pt idx="12">
                  <c:v>-1</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2</c:v>
                </c:pt>
                <c:pt idx="56">
                  <c:v>2</c:v>
                </c:pt>
                <c:pt idx="57">
                  <c:v>2</c:v>
                </c:pt>
                <c:pt idx="58">
                  <c:v>2</c:v>
                </c:pt>
                <c:pt idx="59">
                  <c:v>2</c:v>
                </c:pt>
                <c:pt idx="60">
                  <c:v>2</c:v>
                </c:pt>
                <c:pt idx="61">
                  <c:v>2</c:v>
                </c:pt>
                <c:pt idx="62">
                  <c:v>2</c:v>
                </c:pt>
                <c:pt idx="63">
                  <c:v>2</c:v>
                </c:pt>
                <c:pt idx="64">
                  <c:v>3</c:v>
                </c:pt>
                <c:pt idx="65">
                  <c:v>3</c:v>
                </c:pt>
                <c:pt idx="66">
                  <c:v>3</c:v>
                </c:pt>
                <c:pt idx="67">
                  <c:v>3</c:v>
                </c:pt>
                <c:pt idx="68">
                  <c:v>3</c:v>
                </c:pt>
                <c:pt idx="69">
                  <c:v>3</c:v>
                </c:pt>
                <c:pt idx="70">
                  <c:v>4</c:v>
                </c:pt>
                <c:pt idx="71">
                  <c:v>4</c:v>
                </c:pt>
                <c:pt idx="72">
                  <c:v>4</c:v>
                </c:pt>
                <c:pt idx="73">
                  <c:v>4</c:v>
                </c:pt>
                <c:pt idx="74">
                  <c:v>5</c:v>
                </c:pt>
                <c:pt idx="75">
                  <c:v>5</c:v>
                </c:pt>
              </c:numCache>
            </c:numRef>
          </c:val>
          <c:extLst>
            <c:ext xmlns:c16="http://schemas.microsoft.com/office/drawing/2014/chart" uri="{C3380CC4-5D6E-409C-BE32-E72D297353CC}">
              <c16:uniqueId val="{00000000-8D4A-4F65-8368-BDC407587E4B}"/>
            </c:ext>
          </c:extLst>
        </c:ser>
        <c:dLbls>
          <c:showLegendKey val="0"/>
          <c:showVal val="0"/>
          <c:showCatName val="0"/>
          <c:showSerName val="0"/>
          <c:showPercent val="0"/>
          <c:showBubbleSize val="0"/>
        </c:dLbls>
        <c:gapWidth val="0"/>
        <c:axId val="1199758336"/>
        <c:axId val="1199757256"/>
      </c:barChart>
      <c:catAx>
        <c:axId val="1199758336"/>
        <c:scaling>
          <c:orientation val="minMax"/>
        </c:scaling>
        <c:delete val="0"/>
        <c:axPos val="l"/>
        <c:majorTickMark val="none"/>
        <c:minorTickMark val="none"/>
        <c:tickLblPos val="none"/>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9757256"/>
        <c:crosses val="autoZero"/>
        <c:auto val="1"/>
        <c:lblAlgn val="ctr"/>
        <c:lblOffset val="100"/>
        <c:noMultiLvlLbl val="0"/>
      </c:catAx>
      <c:valAx>
        <c:axId val="1199757256"/>
        <c:scaling>
          <c:orientation val="minMax"/>
          <c:max val="5"/>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9758336"/>
        <c:crosses val="autoZero"/>
        <c:crossBetween val="between"/>
        <c:majorUnit val="2.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Q6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val>
            <c:numRef>
              <c:f>LminusD!$AQ$4:$AQ$79</c:f>
              <c:numCache>
                <c:formatCode>General</c:formatCode>
                <c:ptCount val="76"/>
                <c:pt idx="0">
                  <c:v>-3</c:v>
                </c:pt>
                <c:pt idx="1">
                  <c:v>-2</c:v>
                </c:pt>
                <c:pt idx="2">
                  <c:v>-2</c:v>
                </c:pt>
                <c:pt idx="3">
                  <c:v>-2</c:v>
                </c:pt>
                <c:pt idx="4">
                  <c:v>-2</c:v>
                </c:pt>
                <c:pt idx="5">
                  <c:v>-2</c:v>
                </c:pt>
                <c:pt idx="6">
                  <c:v>-2</c:v>
                </c:pt>
                <c:pt idx="7">
                  <c:v>-2</c:v>
                </c:pt>
                <c:pt idx="8">
                  <c:v>-2</c:v>
                </c:pt>
                <c:pt idx="9">
                  <c:v>-1</c:v>
                </c:pt>
                <c:pt idx="10">
                  <c:v>-1</c:v>
                </c:pt>
                <c:pt idx="11">
                  <c:v>-1</c:v>
                </c:pt>
                <c:pt idx="12">
                  <c:v>-1</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2</c:v>
                </c:pt>
                <c:pt idx="59">
                  <c:v>2</c:v>
                </c:pt>
                <c:pt idx="60">
                  <c:v>2</c:v>
                </c:pt>
                <c:pt idx="61">
                  <c:v>2</c:v>
                </c:pt>
                <c:pt idx="62">
                  <c:v>2</c:v>
                </c:pt>
                <c:pt idx="63">
                  <c:v>2</c:v>
                </c:pt>
                <c:pt idx="64">
                  <c:v>2</c:v>
                </c:pt>
                <c:pt idx="65">
                  <c:v>2</c:v>
                </c:pt>
                <c:pt idx="66">
                  <c:v>2</c:v>
                </c:pt>
                <c:pt idx="67">
                  <c:v>2</c:v>
                </c:pt>
                <c:pt idx="68">
                  <c:v>2</c:v>
                </c:pt>
                <c:pt idx="69">
                  <c:v>2</c:v>
                </c:pt>
                <c:pt idx="70">
                  <c:v>3</c:v>
                </c:pt>
                <c:pt idx="71">
                  <c:v>3</c:v>
                </c:pt>
                <c:pt idx="72">
                  <c:v>3</c:v>
                </c:pt>
                <c:pt idx="73">
                  <c:v>3</c:v>
                </c:pt>
                <c:pt idx="74">
                  <c:v>3</c:v>
                </c:pt>
                <c:pt idx="75">
                  <c:v>4</c:v>
                </c:pt>
              </c:numCache>
            </c:numRef>
          </c:val>
          <c:extLst>
            <c:ext xmlns:c16="http://schemas.microsoft.com/office/drawing/2014/chart" uri="{C3380CC4-5D6E-409C-BE32-E72D297353CC}">
              <c16:uniqueId val="{00000000-CC77-4C89-8778-1576F3D32D58}"/>
            </c:ext>
          </c:extLst>
        </c:ser>
        <c:dLbls>
          <c:showLegendKey val="0"/>
          <c:showVal val="0"/>
          <c:showCatName val="0"/>
          <c:showSerName val="0"/>
          <c:showPercent val="0"/>
          <c:showBubbleSize val="0"/>
        </c:dLbls>
        <c:gapWidth val="0"/>
        <c:axId val="1199758336"/>
        <c:axId val="1199757256"/>
      </c:barChart>
      <c:catAx>
        <c:axId val="1199758336"/>
        <c:scaling>
          <c:orientation val="minMax"/>
        </c:scaling>
        <c:delete val="0"/>
        <c:axPos val="l"/>
        <c:majorTickMark val="none"/>
        <c:minorTickMark val="none"/>
        <c:tickLblPos val="none"/>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9757256"/>
        <c:crosses val="autoZero"/>
        <c:auto val="1"/>
        <c:lblAlgn val="ctr"/>
        <c:lblOffset val="100"/>
        <c:noMultiLvlLbl val="0"/>
      </c:catAx>
      <c:valAx>
        <c:axId val="1199757256"/>
        <c:scaling>
          <c:orientation val="minMax"/>
          <c:max val="5"/>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9758336"/>
        <c:crosses val="autoZero"/>
        <c:crossBetween val="between"/>
        <c:majorUnit val="2.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Q7</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val>
            <c:numRef>
              <c:f>LminusD!$AY$4:$AY$79</c:f>
              <c:numCache>
                <c:formatCode>General</c:formatCode>
                <c:ptCount val="76"/>
                <c:pt idx="0">
                  <c:v>-2</c:v>
                </c:pt>
                <c:pt idx="1">
                  <c:v>-2</c:v>
                </c:pt>
                <c:pt idx="2">
                  <c:v>-2</c:v>
                </c:pt>
                <c:pt idx="3">
                  <c:v>-2</c:v>
                </c:pt>
                <c:pt idx="4">
                  <c:v>-1</c:v>
                </c:pt>
                <c:pt idx="5">
                  <c:v>-1</c:v>
                </c:pt>
                <c:pt idx="6">
                  <c:v>-1</c:v>
                </c:pt>
                <c:pt idx="7">
                  <c:v>-1</c:v>
                </c:pt>
                <c:pt idx="8">
                  <c:v>-1</c:v>
                </c:pt>
                <c:pt idx="9">
                  <c:v>-1</c:v>
                </c:pt>
                <c:pt idx="10">
                  <c:v>-1</c:v>
                </c:pt>
                <c:pt idx="11">
                  <c:v>-1</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1</c:v>
                </c:pt>
                <c:pt idx="63">
                  <c:v>1</c:v>
                </c:pt>
                <c:pt idx="64">
                  <c:v>1</c:v>
                </c:pt>
                <c:pt idx="65">
                  <c:v>2</c:v>
                </c:pt>
                <c:pt idx="66">
                  <c:v>2</c:v>
                </c:pt>
                <c:pt idx="67">
                  <c:v>2</c:v>
                </c:pt>
                <c:pt idx="68">
                  <c:v>2</c:v>
                </c:pt>
                <c:pt idx="69">
                  <c:v>2</c:v>
                </c:pt>
                <c:pt idx="70">
                  <c:v>2</c:v>
                </c:pt>
                <c:pt idx="71">
                  <c:v>3</c:v>
                </c:pt>
                <c:pt idx="72">
                  <c:v>3</c:v>
                </c:pt>
                <c:pt idx="73">
                  <c:v>4</c:v>
                </c:pt>
                <c:pt idx="74">
                  <c:v>5</c:v>
                </c:pt>
              </c:numCache>
            </c:numRef>
          </c:val>
          <c:extLst>
            <c:ext xmlns:c16="http://schemas.microsoft.com/office/drawing/2014/chart" uri="{C3380CC4-5D6E-409C-BE32-E72D297353CC}">
              <c16:uniqueId val="{00000000-77B6-4381-B1A0-0DC7A789162C}"/>
            </c:ext>
          </c:extLst>
        </c:ser>
        <c:dLbls>
          <c:showLegendKey val="0"/>
          <c:showVal val="0"/>
          <c:showCatName val="0"/>
          <c:showSerName val="0"/>
          <c:showPercent val="0"/>
          <c:showBubbleSize val="0"/>
        </c:dLbls>
        <c:gapWidth val="0"/>
        <c:axId val="1199758336"/>
        <c:axId val="1199757256"/>
      </c:barChart>
      <c:catAx>
        <c:axId val="1199758336"/>
        <c:scaling>
          <c:orientation val="minMax"/>
        </c:scaling>
        <c:delete val="0"/>
        <c:axPos val="l"/>
        <c:majorTickMark val="none"/>
        <c:minorTickMark val="none"/>
        <c:tickLblPos val="none"/>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9757256"/>
        <c:crosses val="autoZero"/>
        <c:auto val="1"/>
        <c:lblAlgn val="ctr"/>
        <c:lblOffset val="100"/>
        <c:noMultiLvlLbl val="0"/>
      </c:catAx>
      <c:valAx>
        <c:axId val="1199757256"/>
        <c:scaling>
          <c:orientation val="minMax"/>
          <c:max val="5"/>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9758336"/>
        <c:crosses val="autoZero"/>
        <c:crossBetween val="between"/>
        <c:majorUnit val="2.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Q8</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val>
            <c:numRef>
              <c:f>LminusD!$BG$4:$BG$79</c:f>
              <c:numCache>
                <c:formatCode>General</c:formatCode>
                <c:ptCount val="76"/>
                <c:pt idx="0">
                  <c:v>-2</c:v>
                </c:pt>
                <c:pt idx="1">
                  <c:v>-1</c:v>
                </c:pt>
                <c:pt idx="2">
                  <c:v>-1</c:v>
                </c:pt>
                <c:pt idx="3">
                  <c:v>-1</c:v>
                </c:pt>
                <c:pt idx="4">
                  <c:v>-1</c:v>
                </c:pt>
                <c:pt idx="5">
                  <c:v>-1</c:v>
                </c:pt>
                <c:pt idx="6">
                  <c:v>-1</c:v>
                </c:pt>
                <c:pt idx="7">
                  <c:v>-1</c:v>
                </c:pt>
                <c:pt idx="8">
                  <c:v>-1</c:v>
                </c:pt>
                <c:pt idx="9">
                  <c:v>-1</c:v>
                </c:pt>
                <c:pt idx="10">
                  <c:v>-1</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2</c:v>
                </c:pt>
                <c:pt idx="61">
                  <c:v>2</c:v>
                </c:pt>
                <c:pt idx="62">
                  <c:v>2</c:v>
                </c:pt>
                <c:pt idx="63">
                  <c:v>2</c:v>
                </c:pt>
                <c:pt idx="64">
                  <c:v>2</c:v>
                </c:pt>
                <c:pt idx="65">
                  <c:v>2</c:v>
                </c:pt>
                <c:pt idx="66">
                  <c:v>2</c:v>
                </c:pt>
                <c:pt idx="67">
                  <c:v>2</c:v>
                </c:pt>
                <c:pt idx="68">
                  <c:v>2</c:v>
                </c:pt>
                <c:pt idx="69">
                  <c:v>3</c:v>
                </c:pt>
                <c:pt idx="70">
                  <c:v>3</c:v>
                </c:pt>
                <c:pt idx="71">
                  <c:v>3</c:v>
                </c:pt>
                <c:pt idx="72">
                  <c:v>3</c:v>
                </c:pt>
                <c:pt idx="73">
                  <c:v>3</c:v>
                </c:pt>
                <c:pt idx="74">
                  <c:v>4</c:v>
                </c:pt>
              </c:numCache>
            </c:numRef>
          </c:val>
          <c:extLst>
            <c:ext xmlns:c16="http://schemas.microsoft.com/office/drawing/2014/chart" uri="{C3380CC4-5D6E-409C-BE32-E72D297353CC}">
              <c16:uniqueId val="{00000000-FA27-4231-88DE-1E98B13A0B73}"/>
            </c:ext>
          </c:extLst>
        </c:ser>
        <c:dLbls>
          <c:showLegendKey val="0"/>
          <c:showVal val="0"/>
          <c:showCatName val="0"/>
          <c:showSerName val="0"/>
          <c:showPercent val="0"/>
          <c:showBubbleSize val="0"/>
        </c:dLbls>
        <c:gapWidth val="0"/>
        <c:axId val="1199758336"/>
        <c:axId val="1199757256"/>
      </c:barChart>
      <c:catAx>
        <c:axId val="1199758336"/>
        <c:scaling>
          <c:orientation val="minMax"/>
        </c:scaling>
        <c:delete val="0"/>
        <c:axPos val="l"/>
        <c:majorTickMark val="none"/>
        <c:minorTickMark val="none"/>
        <c:tickLblPos val="none"/>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9757256"/>
        <c:crosses val="autoZero"/>
        <c:auto val="1"/>
        <c:lblAlgn val="ctr"/>
        <c:lblOffset val="100"/>
        <c:noMultiLvlLbl val="0"/>
      </c:catAx>
      <c:valAx>
        <c:axId val="1199757256"/>
        <c:scaling>
          <c:orientation val="minMax"/>
          <c:max val="5"/>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9758336"/>
        <c:crosses val="autoZero"/>
        <c:crossBetween val="between"/>
        <c:majorUnit val="2.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Q9</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val>
            <c:numRef>
              <c:f>LminusD!$BO$5:$BO$80</c:f>
              <c:numCache>
                <c:formatCode>General</c:formatCode>
                <c:ptCount val="76"/>
                <c:pt idx="0">
                  <c:v>-2</c:v>
                </c:pt>
                <c:pt idx="1">
                  <c:v>-2</c:v>
                </c:pt>
                <c:pt idx="2">
                  <c:v>-1</c:v>
                </c:pt>
                <c:pt idx="3">
                  <c:v>-1</c:v>
                </c:pt>
                <c:pt idx="4">
                  <c:v>-1</c:v>
                </c:pt>
                <c:pt idx="5">
                  <c:v>-1</c:v>
                </c:pt>
                <c:pt idx="6">
                  <c:v>-1</c:v>
                </c:pt>
                <c:pt idx="7">
                  <c:v>-1</c:v>
                </c:pt>
                <c:pt idx="8">
                  <c:v>-1</c:v>
                </c:pt>
                <c:pt idx="9">
                  <c:v>-1</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1</c:v>
                </c:pt>
                <c:pt idx="63">
                  <c:v>1</c:v>
                </c:pt>
                <c:pt idx="64">
                  <c:v>1</c:v>
                </c:pt>
                <c:pt idx="65">
                  <c:v>2</c:v>
                </c:pt>
                <c:pt idx="66">
                  <c:v>2</c:v>
                </c:pt>
                <c:pt idx="67">
                  <c:v>2</c:v>
                </c:pt>
                <c:pt idx="68">
                  <c:v>2</c:v>
                </c:pt>
                <c:pt idx="69">
                  <c:v>2</c:v>
                </c:pt>
                <c:pt idx="70">
                  <c:v>2</c:v>
                </c:pt>
                <c:pt idx="71">
                  <c:v>2</c:v>
                </c:pt>
                <c:pt idx="72">
                  <c:v>2</c:v>
                </c:pt>
                <c:pt idx="73">
                  <c:v>3</c:v>
                </c:pt>
                <c:pt idx="74">
                  <c:v>4</c:v>
                </c:pt>
              </c:numCache>
            </c:numRef>
          </c:val>
          <c:extLst>
            <c:ext xmlns:c16="http://schemas.microsoft.com/office/drawing/2014/chart" uri="{C3380CC4-5D6E-409C-BE32-E72D297353CC}">
              <c16:uniqueId val="{00000000-D5C9-47BB-B3AD-244BB250B736}"/>
            </c:ext>
          </c:extLst>
        </c:ser>
        <c:dLbls>
          <c:showLegendKey val="0"/>
          <c:showVal val="0"/>
          <c:showCatName val="0"/>
          <c:showSerName val="0"/>
          <c:showPercent val="0"/>
          <c:showBubbleSize val="0"/>
        </c:dLbls>
        <c:gapWidth val="0"/>
        <c:axId val="1199758336"/>
        <c:axId val="1199757256"/>
      </c:barChart>
      <c:catAx>
        <c:axId val="1199758336"/>
        <c:scaling>
          <c:orientation val="minMax"/>
        </c:scaling>
        <c:delete val="0"/>
        <c:axPos val="l"/>
        <c:majorTickMark val="none"/>
        <c:minorTickMark val="none"/>
        <c:tickLblPos val="none"/>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9757256"/>
        <c:crosses val="autoZero"/>
        <c:auto val="1"/>
        <c:lblAlgn val="ctr"/>
        <c:lblOffset val="100"/>
        <c:noMultiLvlLbl val="0"/>
      </c:catAx>
      <c:valAx>
        <c:axId val="1199757256"/>
        <c:scaling>
          <c:orientation val="minMax"/>
          <c:max val="5"/>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9758336"/>
        <c:crosses val="autoZero"/>
        <c:crossBetween val="between"/>
        <c:majorUnit val="2.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Q10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val>
            <c:numRef>
              <c:f>LminusD!$BW$4:$BW$79</c:f>
              <c:numCache>
                <c:formatCode>General</c:formatCode>
                <c:ptCount val="76"/>
                <c:pt idx="0">
                  <c:v>-2</c:v>
                </c:pt>
                <c:pt idx="1">
                  <c:v>-2</c:v>
                </c:pt>
                <c:pt idx="2">
                  <c:v>-2</c:v>
                </c:pt>
                <c:pt idx="3">
                  <c:v>-1</c:v>
                </c:pt>
                <c:pt idx="4">
                  <c:v>-1</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2</c:v>
                </c:pt>
                <c:pt idx="56">
                  <c:v>2</c:v>
                </c:pt>
                <c:pt idx="57">
                  <c:v>2</c:v>
                </c:pt>
                <c:pt idx="58">
                  <c:v>2</c:v>
                </c:pt>
                <c:pt idx="59">
                  <c:v>2</c:v>
                </c:pt>
                <c:pt idx="60">
                  <c:v>2</c:v>
                </c:pt>
                <c:pt idx="61">
                  <c:v>2</c:v>
                </c:pt>
                <c:pt idx="62">
                  <c:v>2</c:v>
                </c:pt>
                <c:pt idx="63">
                  <c:v>2</c:v>
                </c:pt>
                <c:pt idx="64">
                  <c:v>2</c:v>
                </c:pt>
                <c:pt idx="65">
                  <c:v>2</c:v>
                </c:pt>
                <c:pt idx="66">
                  <c:v>2</c:v>
                </c:pt>
                <c:pt idx="67">
                  <c:v>2</c:v>
                </c:pt>
                <c:pt idx="68">
                  <c:v>2</c:v>
                </c:pt>
                <c:pt idx="69">
                  <c:v>3</c:v>
                </c:pt>
                <c:pt idx="70">
                  <c:v>3</c:v>
                </c:pt>
                <c:pt idx="71">
                  <c:v>3</c:v>
                </c:pt>
                <c:pt idx="72">
                  <c:v>3</c:v>
                </c:pt>
                <c:pt idx="73">
                  <c:v>3</c:v>
                </c:pt>
                <c:pt idx="74">
                  <c:v>3</c:v>
                </c:pt>
                <c:pt idx="75">
                  <c:v>3</c:v>
                </c:pt>
              </c:numCache>
            </c:numRef>
          </c:val>
          <c:extLst>
            <c:ext xmlns:c16="http://schemas.microsoft.com/office/drawing/2014/chart" uri="{C3380CC4-5D6E-409C-BE32-E72D297353CC}">
              <c16:uniqueId val="{00000000-A60D-41C9-869A-67A5FB08A882}"/>
            </c:ext>
          </c:extLst>
        </c:ser>
        <c:dLbls>
          <c:showLegendKey val="0"/>
          <c:showVal val="0"/>
          <c:showCatName val="0"/>
          <c:showSerName val="0"/>
          <c:showPercent val="0"/>
          <c:showBubbleSize val="0"/>
        </c:dLbls>
        <c:gapWidth val="0"/>
        <c:axId val="1199758336"/>
        <c:axId val="1199757256"/>
      </c:barChart>
      <c:catAx>
        <c:axId val="1199758336"/>
        <c:scaling>
          <c:orientation val="minMax"/>
        </c:scaling>
        <c:delete val="0"/>
        <c:axPos val="l"/>
        <c:majorTickMark val="none"/>
        <c:minorTickMark val="none"/>
        <c:tickLblPos val="none"/>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9757256"/>
        <c:crosses val="autoZero"/>
        <c:auto val="1"/>
        <c:lblAlgn val="ctr"/>
        <c:lblOffset val="100"/>
        <c:noMultiLvlLbl val="0"/>
      </c:catAx>
      <c:valAx>
        <c:axId val="1199757256"/>
        <c:scaling>
          <c:orientation val="minMax"/>
          <c:max val="5"/>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9758336"/>
        <c:crosses val="autoZero"/>
        <c:crossBetween val="between"/>
        <c:majorUnit val="2.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LminusD!$C$114</c:f>
              <c:strCache>
                <c:ptCount val="1"/>
                <c:pt idx="0">
                  <c:v>LminusD_Q1</c:v>
                </c:pt>
              </c:strCache>
            </c:strRef>
          </c:tx>
          <c:spPr>
            <a:ln w="28575" cap="rnd">
              <a:solidFill>
                <a:schemeClr val="accent1"/>
              </a:solidFill>
              <a:round/>
            </a:ln>
            <a:effectLst/>
          </c:spPr>
          <c:marker>
            <c:symbol val="none"/>
          </c:marker>
          <c:xVal>
            <c:numRef>
              <c:f>LminusD!$B$115:$B$125</c:f>
              <c:numCache>
                <c:formatCode>General</c:formatCode>
                <c:ptCount val="11"/>
                <c:pt idx="0">
                  <c:v>-5</c:v>
                </c:pt>
                <c:pt idx="1">
                  <c:v>-4</c:v>
                </c:pt>
                <c:pt idx="2">
                  <c:v>-3</c:v>
                </c:pt>
                <c:pt idx="3">
                  <c:v>-2</c:v>
                </c:pt>
                <c:pt idx="4">
                  <c:v>-1</c:v>
                </c:pt>
                <c:pt idx="5">
                  <c:v>0</c:v>
                </c:pt>
                <c:pt idx="6">
                  <c:v>1</c:v>
                </c:pt>
                <c:pt idx="7">
                  <c:v>2</c:v>
                </c:pt>
                <c:pt idx="8">
                  <c:v>3</c:v>
                </c:pt>
                <c:pt idx="9">
                  <c:v>4</c:v>
                </c:pt>
                <c:pt idx="10">
                  <c:v>5</c:v>
                </c:pt>
              </c:numCache>
            </c:numRef>
          </c:xVal>
          <c:yVal>
            <c:numRef>
              <c:f>LminusD!$C$115:$C$125</c:f>
              <c:numCache>
                <c:formatCode>General</c:formatCode>
                <c:ptCount val="11"/>
                <c:pt idx="0">
                  <c:v>0</c:v>
                </c:pt>
                <c:pt idx="1">
                  <c:v>0</c:v>
                </c:pt>
                <c:pt idx="2">
                  <c:v>1</c:v>
                </c:pt>
                <c:pt idx="3">
                  <c:v>1</c:v>
                </c:pt>
                <c:pt idx="4">
                  <c:v>2</c:v>
                </c:pt>
                <c:pt idx="5">
                  <c:v>15</c:v>
                </c:pt>
                <c:pt idx="6">
                  <c:v>15</c:v>
                </c:pt>
                <c:pt idx="7">
                  <c:v>21</c:v>
                </c:pt>
                <c:pt idx="8">
                  <c:v>15</c:v>
                </c:pt>
                <c:pt idx="9">
                  <c:v>4</c:v>
                </c:pt>
                <c:pt idx="10">
                  <c:v>2</c:v>
                </c:pt>
              </c:numCache>
            </c:numRef>
          </c:yVal>
          <c:smooth val="1"/>
          <c:extLst>
            <c:ext xmlns:c16="http://schemas.microsoft.com/office/drawing/2014/chart" uri="{C3380CC4-5D6E-409C-BE32-E72D297353CC}">
              <c16:uniqueId val="{00000002-CE9A-4719-857E-F845C8D3E4F5}"/>
            </c:ext>
          </c:extLst>
        </c:ser>
        <c:dLbls>
          <c:showLegendKey val="0"/>
          <c:showVal val="0"/>
          <c:showCatName val="0"/>
          <c:showSerName val="0"/>
          <c:showPercent val="0"/>
          <c:showBubbleSize val="0"/>
        </c:dLbls>
        <c:axId val="732410816"/>
        <c:axId val="732405056"/>
      </c:scatterChart>
      <c:valAx>
        <c:axId val="732410816"/>
        <c:scaling>
          <c:orientation val="minMax"/>
          <c:max val="5"/>
          <c:min val="-5"/>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05056"/>
        <c:crosses val="autoZero"/>
        <c:crossBetween val="midCat"/>
      </c:valAx>
      <c:valAx>
        <c:axId val="732405056"/>
        <c:scaling>
          <c:orientation val="minMax"/>
          <c:max val="4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10816"/>
        <c:crossesAt val="0"/>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LminusD!$K$114</c:f>
              <c:strCache>
                <c:ptCount val="1"/>
                <c:pt idx="0">
                  <c:v>LminusD_Q2</c:v>
                </c:pt>
              </c:strCache>
            </c:strRef>
          </c:tx>
          <c:spPr>
            <a:ln w="28575" cap="rnd">
              <a:solidFill>
                <a:schemeClr val="accent1"/>
              </a:solidFill>
              <a:round/>
            </a:ln>
            <a:effectLst/>
          </c:spPr>
          <c:marker>
            <c:symbol val="none"/>
          </c:marker>
          <c:xVal>
            <c:numRef>
              <c:f>LminusD!$B$115:$B$125</c:f>
              <c:numCache>
                <c:formatCode>General</c:formatCode>
                <c:ptCount val="11"/>
                <c:pt idx="0">
                  <c:v>-5</c:v>
                </c:pt>
                <c:pt idx="1">
                  <c:v>-4</c:v>
                </c:pt>
                <c:pt idx="2">
                  <c:v>-3</c:v>
                </c:pt>
                <c:pt idx="3">
                  <c:v>-2</c:v>
                </c:pt>
                <c:pt idx="4">
                  <c:v>-1</c:v>
                </c:pt>
                <c:pt idx="5">
                  <c:v>0</c:v>
                </c:pt>
                <c:pt idx="6">
                  <c:v>1</c:v>
                </c:pt>
                <c:pt idx="7">
                  <c:v>2</c:v>
                </c:pt>
                <c:pt idx="8">
                  <c:v>3</c:v>
                </c:pt>
                <c:pt idx="9">
                  <c:v>4</c:v>
                </c:pt>
                <c:pt idx="10">
                  <c:v>5</c:v>
                </c:pt>
              </c:numCache>
            </c:numRef>
          </c:xVal>
          <c:yVal>
            <c:numRef>
              <c:f>LminusD!$K$115:$K$125</c:f>
              <c:numCache>
                <c:formatCode>General</c:formatCode>
                <c:ptCount val="11"/>
                <c:pt idx="0">
                  <c:v>0</c:v>
                </c:pt>
                <c:pt idx="1">
                  <c:v>0</c:v>
                </c:pt>
                <c:pt idx="2">
                  <c:v>0</c:v>
                </c:pt>
                <c:pt idx="3">
                  <c:v>1</c:v>
                </c:pt>
                <c:pt idx="4">
                  <c:v>3</c:v>
                </c:pt>
                <c:pt idx="5">
                  <c:v>13</c:v>
                </c:pt>
                <c:pt idx="6">
                  <c:v>26</c:v>
                </c:pt>
                <c:pt idx="7">
                  <c:v>15</c:v>
                </c:pt>
                <c:pt idx="8">
                  <c:v>10</c:v>
                </c:pt>
                <c:pt idx="9">
                  <c:v>8</c:v>
                </c:pt>
                <c:pt idx="10">
                  <c:v>0</c:v>
                </c:pt>
              </c:numCache>
            </c:numRef>
          </c:yVal>
          <c:smooth val="1"/>
          <c:extLst>
            <c:ext xmlns:c16="http://schemas.microsoft.com/office/drawing/2014/chart" uri="{C3380CC4-5D6E-409C-BE32-E72D297353CC}">
              <c16:uniqueId val="{00000000-AFB8-4C63-B566-206CA1CC3205}"/>
            </c:ext>
          </c:extLst>
        </c:ser>
        <c:dLbls>
          <c:showLegendKey val="0"/>
          <c:showVal val="0"/>
          <c:showCatName val="0"/>
          <c:showSerName val="0"/>
          <c:showPercent val="0"/>
          <c:showBubbleSize val="0"/>
        </c:dLbls>
        <c:axId val="732410816"/>
        <c:axId val="732405056"/>
      </c:scatterChart>
      <c:valAx>
        <c:axId val="732410816"/>
        <c:scaling>
          <c:orientation val="minMax"/>
          <c:max val="5"/>
          <c:min val="-5"/>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05056"/>
        <c:crosses val="autoZero"/>
        <c:crossBetween val="midCat"/>
      </c:valAx>
      <c:valAx>
        <c:axId val="732405056"/>
        <c:scaling>
          <c:orientation val="minMax"/>
          <c:max val="4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10816"/>
        <c:crossesAt val="0"/>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LminusD!$S$114</c:f>
              <c:strCache>
                <c:ptCount val="1"/>
                <c:pt idx="0">
                  <c:v>LminusD_Q3</c:v>
                </c:pt>
              </c:strCache>
            </c:strRef>
          </c:tx>
          <c:spPr>
            <a:ln w="28575" cap="rnd">
              <a:solidFill>
                <a:schemeClr val="accent1"/>
              </a:solidFill>
              <a:round/>
            </a:ln>
            <a:effectLst/>
          </c:spPr>
          <c:marker>
            <c:symbol val="none"/>
          </c:marker>
          <c:xVal>
            <c:numRef>
              <c:f>LminusD!$B$115:$B$125</c:f>
              <c:numCache>
                <c:formatCode>General</c:formatCode>
                <c:ptCount val="11"/>
                <c:pt idx="0">
                  <c:v>-5</c:v>
                </c:pt>
                <c:pt idx="1">
                  <c:v>-4</c:v>
                </c:pt>
                <c:pt idx="2">
                  <c:v>-3</c:v>
                </c:pt>
                <c:pt idx="3">
                  <c:v>-2</c:v>
                </c:pt>
                <c:pt idx="4">
                  <c:v>-1</c:v>
                </c:pt>
                <c:pt idx="5">
                  <c:v>0</c:v>
                </c:pt>
                <c:pt idx="6">
                  <c:v>1</c:v>
                </c:pt>
                <c:pt idx="7">
                  <c:v>2</c:v>
                </c:pt>
                <c:pt idx="8">
                  <c:v>3</c:v>
                </c:pt>
                <c:pt idx="9">
                  <c:v>4</c:v>
                </c:pt>
                <c:pt idx="10">
                  <c:v>5</c:v>
                </c:pt>
              </c:numCache>
            </c:numRef>
          </c:xVal>
          <c:yVal>
            <c:numRef>
              <c:f>LminusD!$S$115:$S$125</c:f>
              <c:numCache>
                <c:formatCode>General</c:formatCode>
                <c:ptCount val="11"/>
                <c:pt idx="0">
                  <c:v>0</c:v>
                </c:pt>
                <c:pt idx="1">
                  <c:v>0</c:v>
                </c:pt>
                <c:pt idx="2">
                  <c:v>0</c:v>
                </c:pt>
                <c:pt idx="3">
                  <c:v>2</c:v>
                </c:pt>
                <c:pt idx="4">
                  <c:v>3</c:v>
                </c:pt>
                <c:pt idx="5">
                  <c:v>39</c:v>
                </c:pt>
                <c:pt idx="6">
                  <c:v>18</c:v>
                </c:pt>
                <c:pt idx="7">
                  <c:v>9</c:v>
                </c:pt>
                <c:pt idx="8">
                  <c:v>2</c:v>
                </c:pt>
                <c:pt idx="9">
                  <c:v>2</c:v>
                </c:pt>
                <c:pt idx="10">
                  <c:v>1</c:v>
                </c:pt>
              </c:numCache>
            </c:numRef>
          </c:yVal>
          <c:smooth val="1"/>
          <c:extLst>
            <c:ext xmlns:c16="http://schemas.microsoft.com/office/drawing/2014/chart" uri="{C3380CC4-5D6E-409C-BE32-E72D297353CC}">
              <c16:uniqueId val="{00000000-8F0A-4051-85B0-8CD61B35543A}"/>
            </c:ext>
          </c:extLst>
        </c:ser>
        <c:dLbls>
          <c:showLegendKey val="0"/>
          <c:showVal val="0"/>
          <c:showCatName val="0"/>
          <c:showSerName val="0"/>
          <c:showPercent val="0"/>
          <c:showBubbleSize val="0"/>
        </c:dLbls>
        <c:axId val="732410816"/>
        <c:axId val="732405056"/>
      </c:scatterChart>
      <c:valAx>
        <c:axId val="732410816"/>
        <c:scaling>
          <c:orientation val="minMax"/>
          <c:max val="5"/>
          <c:min val="-5"/>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05056"/>
        <c:crosses val="autoZero"/>
        <c:crossBetween val="midCat"/>
      </c:valAx>
      <c:valAx>
        <c:axId val="732405056"/>
        <c:scaling>
          <c:orientation val="minMax"/>
          <c:max val="4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10816"/>
        <c:crossesAt val="0"/>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38100" cap="rnd">
              <a:noFill/>
              <a:round/>
            </a:ln>
            <a:effectLst/>
          </c:spPr>
          <c:marker>
            <c:symbol val="circle"/>
            <c:size val="5"/>
            <c:spPr>
              <a:solidFill>
                <a:schemeClr val="accent1"/>
              </a:solidFill>
              <a:ln w="9525">
                <a:solidFill>
                  <a:schemeClr val="accent1"/>
                </a:solidFill>
              </a:ln>
              <a:effectLst/>
            </c:spPr>
          </c:marker>
          <c:xVal>
            <c:numRef>
              <c:f>'AQs paired'!$X$5:$X$80</c:f>
              <c:numCache>
                <c:formatCode>General</c:formatCode>
                <c:ptCount val="76"/>
                <c:pt idx="0">
                  <c:v>-2</c:v>
                </c:pt>
                <c:pt idx="1">
                  <c:v>0</c:v>
                </c:pt>
                <c:pt idx="2">
                  <c:v>1</c:v>
                </c:pt>
                <c:pt idx="3">
                  <c:v>1</c:v>
                </c:pt>
                <c:pt idx="4">
                  <c:v>1</c:v>
                </c:pt>
                <c:pt idx="5">
                  <c:v>1</c:v>
                </c:pt>
                <c:pt idx="6">
                  <c:v>3</c:v>
                </c:pt>
                <c:pt idx="7">
                  <c:v>1</c:v>
                </c:pt>
                <c:pt idx="8">
                  <c:v>1</c:v>
                </c:pt>
                <c:pt idx="9">
                  <c:v>1</c:v>
                </c:pt>
                <c:pt idx="10">
                  <c:v>0</c:v>
                </c:pt>
                <c:pt idx="11">
                  <c:v>1</c:v>
                </c:pt>
                <c:pt idx="12">
                  <c:v>1</c:v>
                </c:pt>
                <c:pt idx="13">
                  <c:v>1</c:v>
                </c:pt>
                <c:pt idx="14">
                  <c:v>2</c:v>
                </c:pt>
                <c:pt idx="15">
                  <c:v>2</c:v>
                </c:pt>
                <c:pt idx="16">
                  <c:v>2</c:v>
                </c:pt>
                <c:pt idx="17">
                  <c:v>-2</c:v>
                </c:pt>
                <c:pt idx="18">
                  <c:v>2</c:v>
                </c:pt>
                <c:pt idx="19">
                  <c:v>3</c:v>
                </c:pt>
                <c:pt idx="20">
                  <c:v>2</c:v>
                </c:pt>
                <c:pt idx="21">
                  <c:v>0</c:v>
                </c:pt>
                <c:pt idx="22">
                  <c:v>0</c:v>
                </c:pt>
                <c:pt idx="23">
                  <c:v>0</c:v>
                </c:pt>
                <c:pt idx="24">
                  <c:v>2</c:v>
                </c:pt>
                <c:pt idx="25">
                  <c:v>1</c:v>
                </c:pt>
                <c:pt idx="26">
                  <c:v>3</c:v>
                </c:pt>
                <c:pt idx="27">
                  <c:v>2</c:v>
                </c:pt>
                <c:pt idx="28">
                  <c:v>1</c:v>
                </c:pt>
                <c:pt idx="29">
                  <c:v>0</c:v>
                </c:pt>
                <c:pt idx="30">
                  <c:v>1</c:v>
                </c:pt>
                <c:pt idx="31">
                  <c:v>2</c:v>
                </c:pt>
                <c:pt idx="32">
                  <c:v>1</c:v>
                </c:pt>
                <c:pt idx="33">
                  <c:v>1</c:v>
                </c:pt>
                <c:pt idx="34">
                  <c:v>1</c:v>
                </c:pt>
                <c:pt idx="35">
                  <c:v>0</c:v>
                </c:pt>
                <c:pt idx="36">
                  <c:v>2</c:v>
                </c:pt>
                <c:pt idx="37">
                  <c:v>1</c:v>
                </c:pt>
                <c:pt idx="38">
                  <c:v>3</c:v>
                </c:pt>
                <c:pt idx="39">
                  <c:v>3</c:v>
                </c:pt>
                <c:pt idx="40">
                  <c:v>3</c:v>
                </c:pt>
                <c:pt idx="41">
                  <c:v>2</c:v>
                </c:pt>
                <c:pt idx="42">
                  <c:v>2</c:v>
                </c:pt>
                <c:pt idx="43">
                  <c:v>2</c:v>
                </c:pt>
                <c:pt idx="44">
                  <c:v>2</c:v>
                </c:pt>
                <c:pt idx="45">
                  <c:v>2</c:v>
                </c:pt>
                <c:pt idx="46">
                  <c:v>3</c:v>
                </c:pt>
                <c:pt idx="47">
                  <c:v>3</c:v>
                </c:pt>
                <c:pt idx="48">
                  <c:v>3</c:v>
                </c:pt>
                <c:pt idx="49">
                  <c:v>2</c:v>
                </c:pt>
                <c:pt idx="50">
                  <c:v>1</c:v>
                </c:pt>
                <c:pt idx="51">
                  <c:v>2</c:v>
                </c:pt>
                <c:pt idx="52">
                  <c:v>2</c:v>
                </c:pt>
                <c:pt idx="53">
                  <c:v>3</c:v>
                </c:pt>
                <c:pt idx="54">
                  <c:v>3</c:v>
                </c:pt>
                <c:pt idx="55">
                  <c:v>1</c:v>
                </c:pt>
                <c:pt idx="56">
                  <c:v>3</c:v>
                </c:pt>
                <c:pt idx="57">
                  <c:v>3</c:v>
                </c:pt>
                <c:pt idx="58">
                  <c:v>3</c:v>
                </c:pt>
                <c:pt idx="59">
                  <c:v>1</c:v>
                </c:pt>
                <c:pt idx="60">
                  <c:v>3</c:v>
                </c:pt>
                <c:pt idx="61">
                  <c:v>1</c:v>
                </c:pt>
                <c:pt idx="62">
                  <c:v>3</c:v>
                </c:pt>
                <c:pt idx="63">
                  <c:v>1</c:v>
                </c:pt>
                <c:pt idx="64">
                  <c:v>2</c:v>
                </c:pt>
                <c:pt idx="65">
                  <c:v>2</c:v>
                </c:pt>
                <c:pt idx="66">
                  <c:v>2</c:v>
                </c:pt>
                <c:pt idx="67">
                  <c:v>3</c:v>
                </c:pt>
                <c:pt idx="68">
                  <c:v>2</c:v>
                </c:pt>
                <c:pt idx="69">
                  <c:v>1</c:v>
                </c:pt>
                <c:pt idx="70">
                  <c:v>3</c:v>
                </c:pt>
                <c:pt idx="71">
                  <c:v>2</c:v>
                </c:pt>
                <c:pt idx="72">
                  <c:v>3</c:v>
                </c:pt>
                <c:pt idx="73">
                  <c:v>3</c:v>
                </c:pt>
                <c:pt idx="74">
                  <c:v>2</c:v>
                </c:pt>
                <c:pt idx="75">
                  <c:v>2</c:v>
                </c:pt>
              </c:numCache>
            </c:numRef>
          </c:xVal>
          <c:yVal>
            <c:numRef>
              <c:f>'AQs paired'!$Y$5:$Y$80</c:f>
              <c:numCache>
                <c:formatCode>General</c:formatCode>
                <c:ptCount val="76"/>
                <c:pt idx="0">
                  <c:v>0</c:v>
                </c:pt>
                <c:pt idx="1">
                  <c:v>-1</c:v>
                </c:pt>
                <c:pt idx="2">
                  <c:v>1</c:v>
                </c:pt>
                <c:pt idx="3">
                  <c:v>1</c:v>
                </c:pt>
                <c:pt idx="4">
                  <c:v>0</c:v>
                </c:pt>
                <c:pt idx="5">
                  <c:v>-1</c:v>
                </c:pt>
                <c:pt idx="6">
                  <c:v>1</c:v>
                </c:pt>
                <c:pt idx="7">
                  <c:v>-3</c:v>
                </c:pt>
                <c:pt idx="8">
                  <c:v>-1</c:v>
                </c:pt>
                <c:pt idx="9">
                  <c:v>-1</c:v>
                </c:pt>
                <c:pt idx="10">
                  <c:v>0</c:v>
                </c:pt>
                <c:pt idx="11">
                  <c:v>1</c:v>
                </c:pt>
                <c:pt idx="12">
                  <c:v>1</c:v>
                </c:pt>
                <c:pt idx="13">
                  <c:v>-1</c:v>
                </c:pt>
                <c:pt idx="14">
                  <c:v>-1</c:v>
                </c:pt>
                <c:pt idx="15">
                  <c:v>2</c:v>
                </c:pt>
                <c:pt idx="16">
                  <c:v>-3</c:v>
                </c:pt>
                <c:pt idx="17">
                  <c:v>-3</c:v>
                </c:pt>
                <c:pt idx="18">
                  <c:v>0</c:v>
                </c:pt>
                <c:pt idx="19">
                  <c:v>1</c:v>
                </c:pt>
                <c:pt idx="20">
                  <c:v>-1</c:v>
                </c:pt>
                <c:pt idx="21">
                  <c:v>0</c:v>
                </c:pt>
                <c:pt idx="22">
                  <c:v>-1</c:v>
                </c:pt>
                <c:pt idx="23">
                  <c:v>3</c:v>
                </c:pt>
                <c:pt idx="24">
                  <c:v>2</c:v>
                </c:pt>
                <c:pt idx="25">
                  <c:v>1</c:v>
                </c:pt>
                <c:pt idx="26">
                  <c:v>3</c:v>
                </c:pt>
                <c:pt idx="27">
                  <c:v>0</c:v>
                </c:pt>
                <c:pt idx="28">
                  <c:v>0</c:v>
                </c:pt>
                <c:pt idx="29">
                  <c:v>0</c:v>
                </c:pt>
                <c:pt idx="30">
                  <c:v>0</c:v>
                </c:pt>
                <c:pt idx="31">
                  <c:v>-2</c:v>
                </c:pt>
                <c:pt idx="32">
                  <c:v>-1</c:v>
                </c:pt>
                <c:pt idx="33">
                  <c:v>1</c:v>
                </c:pt>
                <c:pt idx="34">
                  <c:v>-2</c:v>
                </c:pt>
                <c:pt idx="35">
                  <c:v>-3</c:v>
                </c:pt>
                <c:pt idx="36">
                  <c:v>0</c:v>
                </c:pt>
                <c:pt idx="37">
                  <c:v>0</c:v>
                </c:pt>
                <c:pt idx="38">
                  <c:v>2</c:v>
                </c:pt>
                <c:pt idx="39">
                  <c:v>2</c:v>
                </c:pt>
                <c:pt idx="40">
                  <c:v>0</c:v>
                </c:pt>
                <c:pt idx="41">
                  <c:v>0</c:v>
                </c:pt>
                <c:pt idx="42">
                  <c:v>1</c:v>
                </c:pt>
                <c:pt idx="43">
                  <c:v>-1</c:v>
                </c:pt>
                <c:pt idx="44">
                  <c:v>-1</c:v>
                </c:pt>
                <c:pt idx="45">
                  <c:v>-1</c:v>
                </c:pt>
                <c:pt idx="46">
                  <c:v>1</c:v>
                </c:pt>
                <c:pt idx="47">
                  <c:v>1</c:v>
                </c:pt>
                <c:pt idx="48">
                  <c:v>0</c:v>
                </c:pt>
                <c:pt idx="49">
                  <c:v>1</c:v>
                </c:pt>
                <c:pt idx="50">
                  <c:v>1</c:v>
                </c:pt>
                <c:pt idx="51">
                  <c:v>-2</c:v>
                </c:pt>
                <c:pt idx="52">
                  <c:v>-2</c:v>
                </c:pt>
                <c:pt idx="53">
                  <c:v>2</c:v>
                </c:pt>
                <c:pt idx="54">
                  <c:v>1</c:v>
                </c:pt>
                <c:pt idx="55">
                  <c:v>0</c:v>
                </c:pt>
                <c:pt idx="56">
                  <c:v>0</c:v>
                </c:pt>
                <c:pt idx="57">
                  <c:v>0</c:v>
                </c:pt>
                <c:pt idx="58">
                  <c:v>1</c:v>
                </c:pt>
                <c:pt idx="59">
                  <c:v>0</c:v>
                </c:pt>
                <c:pt idx="60">
                  <c:v>0</c:v>
                </c:pt>
                <c:pt idx="61">
                  <c:v>1</c:v>
                </c:pt>
                <c:pt idx="62">
                  <c:v>1</c:v>
                </c:pt>
                <c:pt idx="63">
                  <c:v>2</c:v>
                </c:pt>
                <c:pt idx="64">
                  <c:v>0</c:v>
                </c:pt>
                <c:pt idx="65">
                  <c:v>2</c:v>
                </c:pt>
                <c:pt idx="66">
                  <c:v>3</c:v>
                </c:pt>
                <c:pt idx="67">
                  <c:v>0</c:v>
                </c:pt>
                <c:pt idx="68">
                  <c:v>-1</c:v>
                </c:pt>
                <c:pt idx="69">
                  <c:v>-2</c:v>
                </c:pt>
                <c:pt idx="70">
                  <c:v>1</c:v>
                </c:pt>
                <c:pt idx="71">
                  <c:v>1</c:v>
                </c:pt>
                <c:pt idx="72">
                  <c:v>1</c:v>
                </c:pt>
                <c:pt idx="73">
                  <c:v>-2</c:v>
                </c:pt>
                <c:pt idx="74">
                  <c:v>0</c:v>
                </c:pt>
                <c:pt idx="75">
                  <c:v>0</c:v>
                </c:pt>
              </c:numCache>
            </c:numRef>
          </c:yVal>
          <c:smooth val="0"/>
          <c:extLst>
            <c:ext xmlns:c16="http://schemas.microsoft.com/office/drawing/2014/chart" uri="{C3380CC4-5D6E-409C-BE32-E72D297353CC}">
              <c16:uniqueId val="{00000000-03EE-412E-9CF6-6EE40EABB659}"/>
            </c:ext>
          </c:extLst>
        </c:ser>
        <c:dLbls>
          <c:showLegendKey val="0"/>
          <c:showVal val="0"/>
          <c:showCatName val="0"/>
          <c:showSerName val="0"/>
          <c:showPercent val="0"/>
          <c:showBubbleSize val="0"/>
        </c:dLbls>
        <c:axId val="1021073872"/>
        <c:axId val="1021053232"/>
      </c:scatterChart>
      <c:valAx>
        <c:axId val="102107387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Lego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1053232"/>
        <c:crosses val="autoZero"/>
        <c:crossBetween val="midCat"/>
      </c:valAx>
      <c:valAx>
        <c:axId val="10210532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Discussive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1073872"/>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LminusD!$AA$114</c:f>
              <c:strCache>
                <c:ptCount val="1"/>
                <c:pt idx="0">
                  <c:v>LminusD_Q4</c:v>
                </c:pt>
              </c:strCache>
            </c:strRef>
          </c:tx>
          <c:spPr>
            <a:ln w="28575" cap="rnd">
              <a:solidFill>
                <a:schemeClr val="accent1"/>
              </a:solidFill>
              <a:round/>
            </a:ln>
            <a:effectLst/>
          </c:spPr>
          <c:marker>
            <c:symbol val="none"/>
          </c:marker>
          <c:xVal>
            <c:numRef>
              <c:f>LminusD!$B$115:$B$125</c:f>
              <c:numCache>
                <c:formatCode>General</c:formatCode>
                <c:ptCount val="11"/>
                <c:pt idx="0">
                  <c:v>-5</c:v>
                </c:pt>
                <c:pt idx="1">
                  <c:v>-4</c:v>
                </c:pt>
                <c:pt idx="2">
                  <c:v>-3</c:v>
                </c:pt>
                <c:pt idx="3">
                  <c:v>-2</c:v>
                </c:pt>
                <c:pt idx="4">
                  <c:v>-1</c:v>
                </c:pt>
                <c:pt idx="5">
                  <c:v>0</c:v>
                </c:pt>
                <c:pt idx="6">
                  <c:v>1</c:v>
                </c:pt>
                <c:pt idx="7">
                  <c:v>2</c:v>
                </c:pt>
                <c:pt idx="8">
                  <c:v>3</c:v>
                </c:pt>
                <c:pt idx="9">
                  <c:v>4</c:v>
                </c:pt>
                <c:pt idx="10">
                  <c:v>5</c:v>
                </c:pt>
              </c:numCache>
            </c:numRef>
          </c:xVal>
          <c:yVal>
            <c:numRef>
              <c:f>LminusD!$AA$115:$AA$125</c:f>
              <c:numCache>
                <c:formatCode>General</c:formatCode>
                <c:ptCount val="11"/>
                <c:pt idx="0">
                  <c:v>0</c:v>
                </c:pt>
                <c:pt idx="1">
                  <c:v>0</c:v>
                </c:pt>
                <c:pt idx="2">
                  <c:v>2</c:v>
                </c:pt>
                <c:pt idx="3">
                  <c:v>2</c:v>
                </c:pt>
                <c:pt idx="4">
                  <c:v>12</c:v>
                </c:pt>
                <c:pt idx="5">
                  <c:v>24</c:v>
                </c:pt>
                <c:pt idx="6">
                  <c:v>21</c:v>
                </c:pt>
                <c:pt idx="7">
                  <c:v>10</c:v>
                </c:pt>
                <c:pt idx="8">
                  <c:v>4</c:v>
                </c:pt>
                <c:pt idx="9">
                  <c:v>0</c:v>
                </c:pt>
                <c:pt idx="10">
                  <c:v>0</c:v>
                </c:pt>
              </c:numCache>
            </c:numRef>
          </c:yVal>
          <c:smooth val="1"/>
          <c:extLst>
            <c:ext xmlns:c16="http://schemas.microsoft.com/office/drawing/2014/chart" uri="{C3380CC4-5D6E-409C-BE32-E72D297353CC}">
              <c16:uniqueId val="{00000000-9765-4501-BF8D-64761FB0AD96}"/>
            </c:ext>
          </c:extLst>
        </c:ser>
        <c:dLbls>
          <c:showLegendKey val="0"/>
          <c:showVal val="0"/>
          <c:showCatName val="0"/>
          <c:showSerName val="0"/>
          <c:showPercent val="0"/>
          <c:showBubbleSize val="0"/>
        </c:dLbls>
        <c:axId val="732410816"/>
        <c:axId val="732405056"/>
      </c:scatterChart>
      <c:valAx>
        <c:axId val="732410816"/>
        <c:scaling>
          <c:orientation val="minMax"/>
          <c:max val="5"/>
          <c:min val="-5"/>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05056"/>
        <c:crosses val="autoZero"/>
        <c:crossBetween val="midCat"/>
      </c:valAx>
      <c:valAx>
        <c:axId val="732405056"/>
        <c:scaling>
          <c:orientation val="minMax"/>
          <c:max val="4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10816"/>
        <c:crossesAt val="0"/>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LminusD!$AI$114</c:f>
              <c:strCache>
                <c:ptCount val="1"/>
                <c:pt idx="0">
                  <c:v>LminusD_Q5</c:v>
                </c:pt>
              </c:strCache>
            </c:strRef>
          </c:tx>
          <c:spPr>
            <a:ln w="28575" cap="rnd">
              <a:solidFill>
                <a:schemeClr val="accent1"/>
              </a:solidFill>
              <a:round/>
            </a:ln>
            <a:effectLst/>
          </c:spPr>
          <c:marker>
            <c:symbol val="none"/>
          </c:marker>
          <c:xVal>
            <c:numRef>
              <c:f>LminusD!$B$115:$B$125</c:f>
              <c:numCache>
                <c:formatCode>General</c:formatCode>
                <c:ptCount val="11"/>
                <c:pt idx="0">
                  <c:v>-5</c:v>
                </c:pt>
                <c:pt idx="1">
                  <c:v>-4</c:v>
                </c:pt>
                <c:pt idx="2">
                  <c:v>-3</c:v>
                </c:pt>
                <c:pt idx="3">
                  <c:v>-2</c:v>
                </c:pt>
                <c:pt idx="4">
                  <c:v>-1</c:v>
                </c:pt>
                <c:pt idx="5">
                  <c:v>0</c:v>
                </c:pt>
                <c:pt idx="6">
                  <c:v>1</c:v>
                </c:pt>
                <c:pt idx="7">
                  <c:v>2</c:v>
                </c:pt>
                <c:pt idx="8">
                  <c:v>3</c:v>
                </c:pt>
                <c:pt idx="9">
                  <c:v>4</c:v>
                </c:pt>
                <c:pt idx="10">
                  <c:v>5</c:v>
                </c:pt>
              </c:numCache>
            </c:numRef>
          </c:xVal>
          <c:yVal>
            <c:numRef>
              <c:f>LminusD!$AI$115:$AI$125</c:f>
              <c:numCache>
                <c:formatCode>General</c:formatCode>
                <c:ptCount val="11"/>
                <c:pt idx="0">
                  <c:v>0</c:v>
                </c:pt>
                <c:pt idx="1">
                  <c:v>0</c:v>
                </c:pt>
                <c:pt idx="2">
                  <c:v>0</c:v>
                </c:pt>
                <c:pt idx="3">
                  <c:v>4</c:v>
                </c:pt>
                <c:pt idx="4">
                  <c:v>10</c:v>
                </c:pt>
                <c:pt idx="5">
                  <c:v>20</c:v>
                </c:pt>
                <c:pt idx="6">
                  <c:v>21</c:v>
                </c:pt>
                <c:pt idx="7">
                  <c:v>9</c:v>
                </c:pt>
                <c:pt idx="8">
                  <c:v>6</c:v>
                </c:pt>
                <c:pt idx="9">
                  <c:v>4</c:v>
                </c:pt>
                <c:pt idx="10">
                  <c:v>2</c:v>
                </c:pt>
              </c:numCache>
            </c:numRef>
          </c:yVal>
          <c:smooth val="1"/>
          <c:extLst>
            <c:ext xmlns:c16="http://schemas.microsoft.com/office/drawing/2014/chart" uri="{C3380CC4-5D6E-409C-BE32-E72D297353CC}">
              <c16:uniqueId val="{00000000-A37F-424E-8DB2-06F574AC418D}"/>
            </c:ext>
          </c:extLst>
        </c:ser>
        <c:dLbls>
          <c:showLegendKey val="0"/>
          <c:showVal val="0"/>
          <c:showCatName val="0"/>
          <c:showSerName val="0"/>
          <c:showPercent val="0"/>
          <c:showBubbleSize val="0"/>
        </c:dLbls>
        <c:axId val="732410816"/>
        <c:axId val="732405056"/>
      </c:scatterChart>
      <c:valAx>
        <c:axId val="732410816"/>
        <c:scaling>
          <c:orientation val="minMax"/>
          <c:max val="5"/>
          <c:min val="-5"/>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05056"/>
        <c:crosses val="autoZero"/>
        <c:crossBetween val="midCat"/>
      </c:valAx>
      <c:valAx>
        <c:axId val="732405056"/>
        <c:scaling>
          <c:orientation val="minMax"/>
          <c:max val="4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10816"/>
        <c:crossesAt val="0"/>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LminusD!$AQ$114</c:f>
              <c:strCache>
                <c:ptCount val="1"/>
                <c:pt idx="0">
                  <c:v>LminusD_Q6</c:v>
                </c:pt>
              </c:strCache>
            </c:strRef>
          </c:tx>
          <c:spPr>
            <a:ln w="28575" cap="rnd">
              <a:solidFill>
                <a:schemeClr val="accent1"/>
              </a:solidFill>
              <a:round/>
            </a:ln>
            <a:effectLst/>
          </c:spPr>
          <c:marker>
            <c:symbol val="none"/>
          </c:marker>
          <c:xVal>
            <c:numRef>
              <c:f>LminusD!$B$115:$B$125</c:f>
              <c:numCache>
                <c:formatCode>General</c:formatCode>
                <c:ptCount val="11"/>
                <c:pt idx="0">
                  <c:v>-5</c:v>
                </c:pt>
                <c:pt idx="1">
                  <c:v>-4</c:v>
                </c:pt>
                <c:pt idx="2">
                  <c:v>-3</c:v>
                </c:pt>
                <c:pt idx="3">
                  <c:v>-2</c:v>
                </c:pt>
                <c:pt idx="4">
                  <c:v>-1</c:v>
                </c:pt>
                <c:pt idx="5">
                  <c:v>0</c:v>
                </c:pt>
                <c:pt idx="6">
                  <c:v>1</c:v>
                </c:pt>
                <c:pt idx="7">
                  <c:v>2</c:v>
                </c:pt>
                <c:pt idx="8">
                  <c:v>3</c:v>
                </c:pt>
                <c:pt idx="9">
                  <c:v>4</c:v>
                </c:pt>
                <c:pt idx="10">
                  <c:v>5</c:v>
                </c:pt>
              </c:numCache>
            </c:numRef>
          </c:xVal>
          <c:yVal>
            <c:numRef>
              <c:f>LminusD!$AQ$115:$AQ$125</c:f>
              <c:numCache>
                <c:formatCode>General</c:formatCode>
                <c:ptCount val="11"/>
                <c:pt idx="0">
                  <c:v>0</c:v>
                </c:pt>
                <c:pt idx="1">
                  <c:v>0</c:v>
                </c:pt>
                <c:pt idx="2">
                  <c:v>1</c:v>
                </c:pt>
                <c:pt idx="3">
                  <c:v>8</c:v>
                </c:pt>
                <c:pt idx="4">
                  <c:v>5</c:v>
                </c:pt>
                <c:pt idx="5">
                  <c:v>19</c:v>
                </c:pt>
                <c:pt idx="6">
                  <c:v>25</c:v>
                </c:pt>
                <c:pt idx="7">
                  <c:v>12</c:v>
                </c:pt>
                <c:pt idx="8">
                  <c:v>5</c:v>
                </c:pt>
                <c:pt idx="9">
                  <c:v>1</c:v>
                </c:pt>
                <c:pt idx="10">
                  <c:v>0</c:v>
                </c:pt>
              </c:numCache>
            </c:numRef>
          </c:yVal>
          <c:smooth val="1"/>
          <c:extLst>
            <c:ext xmlns:c16="http://schemas.microsoft.com/office/drawing/2014/chart" uri="{C3380CC4-5D6E-409C-BE32-E72D297353CC}">
              <c16:uniqueId val="{00000000-1D36-4860-9A06-17331757823A}"/>
            </c:ext>
          </c:extLst>
        </c:ser>
        <c:dLbls>
          <c:showLegendKey val="0"/>
          <c:showVal val="0"/>
          <c:showCatName val="0"/>
          <c:showSerName val="0"/>
          <c:showPercent val="0"/>
          <c:showBubbleSize val="0"/>
        </c:dLbls>
        <c:axId val="732410816"/>
        <c:axId val="732405056"/>
      </c:scatterChart>
      <c:valAx>
        <c:axId val="732410816"/>
        <c:scaling>
          <c:orientation val="minMax"/>
          <c:max val="5"/>
          <c:min val="-5"/>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05056"/>
        <c:crosses val="autoZero"/>
        <c:crossBetween val="midCat"/>
      </c:valAx>
      <c:valAx>
        <c:axId val="732405056"/>
        <c:scaling>
          <c:orientation val="minMax"/>
          <c:max val="4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10816"/>
        <c:crossesAt val="0"/>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LminusD!$AY$114</c:f>
              <c:strCache>
                <c:ptCount val="1"/>
                <c:pt idx="0">
                  <c:v>LminusD_Q7</c:v>
                </c:pt>
              </c:strCache>
            </c:strRef>
          </c:tx>
          <c:spPr>
            <a:ln w="28575" cap="rnd">
              <a:solidFill>
                <a:schemeClr val="accent1"/>
              </a:solidFill>
              <a:round/>
            </a:ln>
            <a:effectLst/>
          </c:spPr>
          <c:marker>
            <c:symbol val="none"/>
          </c:marker>
          <c:xVal>
            <c:numRef>
              <c:f>LminusD!$B$115:$B$125</c:f>
              <c:numCache>
                <c:formatCode>General</c:formatCode>
                <c:ptCount val="11"/>
                <c:pt idx="0">
                  <c:v>-5</c:v>
                </c:pt>
                <c:pt idx="1">
                  <c:v>-4</c:v>
                </c:pt>
                <c:pt idx="2">
                  <c:v>-3</c:v>
                </c:pt>
                <c:pt idx="3">
                  <c:v>-2</c:v>
                </c:pt>
                <c:pt idx="4">
                  <c:v>-1</c:v>
                </c:pt>
                <c:pt idx="5">
                  <c:v>0</c:v>
                </c:pt>
                <c:pt idx="6">
                  <c:v>1</c:v>
                </c:pt>
                <c:pt idx="7">
                  <c:v>2</c:v>
                </c:pt>
                <c:pt idx="8">
                  <c:v>3</c:v>
                </c:pt>
                <c:pt idx="9">
                  <c:v>4</c:v>
                </c:pt>
                <c:pt idx="10">
                  <c:v>5</c:v>
                </c:pt>
              </c:numCache>
            </c:numRef>
          </c:xVal>
          <c:yVal>
            <c:numRef>
              <c:f>LminusD!$AY$115:$AY$125</c:f>
              <c:numCache>
                <c:formatCode>General</c:formatCode>
                <c:ptCount val="11"/>
                <c:pt idx="0">
                  <c:v>0</c:v>
                </c:pt>
                <c:pt idx="1">
                  <c:v>0</c:v>
                </c:pt>
                <c:pt idx="2">
                  <c:v>0</c:v>
                </c:pt>
                <c:pt idx="3">
                  <c:v>4</c:v>
                </c:pt>
                <c:pt idx="4">
                  <c:v>8</c:v>
                </c:pt>
                <c:pt idx="5">
                  <c:v>31</c:v>
                </c:pt>
                <c:pt idx="6">
                  <c:v>22</c:v>
                </c:pt>
                <c:pt idx="7">
                  <c:v>6</c:v>
                </c:pt>
                <c:pt idx="8">
                  <c:v>2</c:v>
                </c:pt>
                <c:pt idx="9">
                  <c:v>1</c:v>
                </c:pt>
                <c:pt idx="10">
                  <c:v>1</c:v>
                </c:pt>
              </c:numCache>
            </c:numRef>
          </c:yVal>
          <c:smooth val="1"/>
          <c:extLst>
            <c:ext xmlns:c16="http://schemas.microsoft.com/office/drawing/2014/chart" uri="{C3380CC4-5D6E-409C-BE32-E72D297353CC}">
              <c16:uniqueId val="{00000000-FD18-4946-A467-053031E4B1B5}"/>
            </c:ext>
          </c:extLst>
        </c:ser>
        <c:dLbls>
          <c:showLegendKey val="0"/>
          <c:showVal val="0"/>
          <c:showCatName val="0"/>
          <c:showSerName val="0"/>
          <c:showPercent val="0"/>
          <c:showBubbleSize val="0"/>
        </c:dLbls>
        <c:axId val="732410816"/>
        <c:axId val="732405056"/>
      </c:scatterChart>
      <c:valAx>
        <c:axId val="732410816"/>
        <c:scaling>
          <c:orientation val="minMax"/>
          <c:max val="5"/>
          <c:min val="-5"/>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05056"/>
        <c:crosses val="autoZero"/>
        <c:crossBetween val="midCat"/>
      </c:valAx>
      <c:valAx>
        <c:axId val="732405056"/>
        <c:scaling>
          <c:orientation val="minMax"/>
          <c:max val="4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10816"/>
        <c:crossesAt val="0"/>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LminusD!$BG$114</c:f>
              <c:strCache>
                <c:ptCount val="1"/>
                <c:pt idx="0">
                  <c:v>LminusD_Q8</c:v>
                </c:pt>
              </c:strCache>
            </c:strRef>
          </c:tx>
          <c:spPr>
            <a:ln w="28575" cap="rnd">
              <a:solidFill>
                <a:schemeClr val="accent1"/>
              </a:solidFill>
              <a:round/>
            </a:ln>
            <a:effectLst/>
          </c:spPr>
          <c:marker>
            <c:symbol val="none"/>
          </c:marker>
          <c:xVal>
            <c:numRef>
              <c:f>LminusD!$B$115:$B$125</c:f>
              <c:numCache>
                <c:formatCode>General</c:formatCode>
                <c:ptCount val="11"/>
                <c:pt idx="0">
                  <c:v>-5</c:v>
                </c:pt>
                <c:pt idx="1">
                  <c:v>-4</c:v>
                </c:pt>
                <c:pt idx="2">
                  <c:v>-3</c:v>
                </c:pt>
                <c:pt idx="3">
                  <c:v>-2</c:v>
                </c:pt>
                <c:pt idx="4">
                  <c:v>-1</c:v>
                </c:pt>
                <c:pt idx="5">
                  <c:v>0</c:v>
                </c:pt>
                <c:pt idx="6">
                  <c:v>1</c:v>
                </c:pt>
                <c:pt idx="7">
                  <c:v>2</c:v>
                </c:pt>
                <c:pt idx="8">
                  <c:v>3</c:v>
                </c:pt>
                <c:pt idx="9">
                  <c:v>4</c:v>
                </c:pt>
                <c:pt idx="10">
                  <c:v>5</c:v>
                </c:pt>
              </c:numCache>
            </c:numRef>
          </c:xVal>
          <c:yVal>
            <c:numRef>
              <c:f>LminusD!$BG$115:$BG$125</c:f>
              <c:numCache>
                <c:formatCode>General</c:formatCode>
                <c:ptCount val="11"/>
                <c:pt idx="0">
                  <c:v>0</c:v>
                </c:pt>
                <c:pt idx="1">
                  <c:v>0</c:v>
                </c:pt>
                <c:pt idx="2">
                  <c:v>0</c:v>
                </c:pt>
                <c:pt idx="3">
                  <c:v>1</c:v>
                </c:pt>
                <c:pt idx="4">
                  <c:v>10</c:v>
                </c:pt>
                <c:pt idx="5">
                  <c:v>24</c:v>
                </c:pt>
                <c:pt idx="6">
                  <c:v>25</c:v>
                </c:pt>
                <c:pt idx="7">
                  <c:v>9</c:v>
                </c:pt>
                <c:pt idx="8">
                  <c:v>5</c:v>
                </c:pt>
                <c:pt idx="9">
                  <c:v>1</c:v>
                </c:pt>
                <c:pt idx="10">
                  <c:v>0</c:v>
                </c:pt>
              </c:numCache>
            </c:numRef>
          </c:yVal>
          <c:smooth val="1"/>
          <c:extLst>
            <c:ext xmlns:c16="http://schemas.microsoft.com/office/drawing/2014/chart" uri="{C3380CC4-5D6E-409C-BE32-E72D297353CC}">
              <c16:uniqueId val="{00000000-1692-4121-AA24-61D77ABF4AB4}"/>
            </c:ext>
          </c:extLst>
        </c:ser>
        <c:dLbls>
          <c:showLegendKey val="0"/>
          <c:showVal val="0"/>
          <c:showCatName val="0"/>
          <c:showSerName val="0"/>
          <c:showPercent val="0"/>
          <c:showBubbleSize val="0"/>
        </c:dLbls>
        <c:axId val="732410816"/>
        <c:axId val="732405056"/>
      </c:scatterChart>
      <c:valAx>
        <c:axId val="732410816"/>
        <c:scaling>
          <c:orientation val="minMax"/>
          <c:max val="5"/>
          <c:min val="-5"/>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05056"/>
        <c:crosses val="autoZero"/>
        <c:crossBetween val="midCat"/>
      </c:valAx>
      <c:valAx>
        <c:axId val="732405056"/>
        <c:scaling>
          <c:orientation val="minMax"/>
          <c:max val="4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10816"/>
        <c:crossesAt val="0"/>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LminusD!$BO$114</c:f>
              <c:strCache>
                <c:ptCount val="1"/>
                <c:pt idx="0">
                  <c:v>LminusD_Q9</c:v>
                </c:pt>
              </c:strCache>
            </c:strRef>
          </c:tx>
          <c:spPr>
            <a:ln w="28575" cap="rnd">
              <a:solidFill>
                <a:schemeClr val="accent1"/>
              </a:solidFill>
              <a:round/>
            </a:ln>
            <a:effectLst/>
          </c:spPr>
          <c:marker>
            <c:symbol val="none"/>
          </c:marker>
          <c:xVal>
            <c:numRef>
              <c:f>LminusD!$B$115:$B$125</c:f>
              <c:numCache>
                <c:formatCode>General</c:formatCode>
                <c:ptCount val="11"/>
                <c:pt idx="0">
                  <c:v>-5</c:v>
                </c:pt>
                <c:pt idx="1">
                  <c:v>-4</c:v>
                </c:pt>
                <c:pt idx="2">
                  <c:v>-3</c:v>
                </c:pt>
                <c:pt idx="3">
                  <c:v>-2</c:v>
                </c:pt>
                <c:pt idx="4">
                  <c:v>-1</c:v>
                </c:pt>
                <c:pt idx="5">
                  <c:v>0</c:v>
                </c:pt>
                <c:pt idx="6">
                  <c:v>1</c:v>
                </c:pt>
                <c:pt idx="7">
                  <c:v>2</c:v>
                </c:pt>
                <c:pt idx="8">
                  <c:v>3</c:v>
                </c:pt>
                <c:pt idx="9">
                  <c:v>4</c:v>
                </c:pt>
                <c:pt idx="10">
                  <c:v>5</c:v>
                </c:pt>
              </c:numCache>
            </c:numRef>
          </c:xVal>
          <c:yVal>
            <c:numRef>
              <c:f>LminusD!$BO$115:$BO$125</c:f>
              <c:numCache>
                <c:formatCode>General</c:formatCode>
                <c:ptCount val="11"/>
                <c:pt idx="0">
                  <c:v>0</c:v>
                </c:pt>
                <c:pt idx="1">
                  <c:v>0</c:v>
                </c:pt>
                <c:pt idx="2">
                  <c:v>0</c:v>
                </c:pt>
                <c:pt idx="3">
                  <c:v>3</c:v>
                </c:pt>
                <c:pt idx="4">
                  <c:v>8</c:v>
                </c:pt>
                <c:pt idx="5">
                  <c:v>28</c:v>
                </c:pt>
                <c:pt idx="6">
                  <c:v>27</c:v>
                </c:pt>
                <c:pt idx="7">
                  <c:v>8</c:v>
                </c:pt>
                <c:pt idx="8">
                  <c:v>1</c:v>
                </c:pt>
                <c:pt idx="9">
                  <c:v>1</c:v>
                </c:pt>
                <c:pt idx="10">
                  <c:v>0</c:v>
                </c:pt>
              </c:numCache>
            </c:numRef>
          </c:yVal>
          <c:smooth val="1"/>
          <c:extLst>
            <c:ext xmlns:c16="http://schemas.microsoft.com/office/drawing/2014/chart" uri="{C3380CC4-5D6E-409C-BE32-E72D297353CC}">
              <c16:uniqueId val="{00000000-DF08-4F99-A513-AE430A88D194}"/>
            </c:ext>
          </c:extLst>
        </c:ser>
        <c:dLbls>
          <c:showLegendKey val="0"/>
          <c:showVal val="0"/>
          <c:showCatName val="0"/>
          <c:showSerName val="0"/>
          <c:showPercent val="0"/>
          <c:showBubbleSize val="0"/>
        </c:dLbls>
        <c:axId val="732410816"/>
        <c:axId val="732405056"/>
      </c:scatterChart>
      <c:valAx>
        <c:axId val="732410816"/>
        <c:scaling>
          <c:orientation val="minMax"/>
          <c:max val="5"/>
          <c:min val="-5"/>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05056"/>
        <c:crosses val="autoZero"/>
        <c:crossBetween val="midCat"/>
      </c:valAx>
      <c:valAx>
        <c:axId val="732405056"/>
        <c:scaling>
          <c:orientation val="minMax"/>
          <c:max val="4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10816"/>
        <c:crossesAt val="0"/>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LminusD!$BW$114</c:f>
              <c:strCache>
                <c:ptCount val="1"/>
                <c:pt idx="0">
                  <c:v>LminusD_Q10</c:v>
                </c:pt>
              </c:strCache>
            </c:strRef>
          </c:tx>
          <c:spPr>
            <a:ln w="28575" cap="rnd">
              <a:solidFill>
                <a:schemeClr val="accent1"/>
              </a:solidFill>
              <a:round/>
            </a:ln>
            <a:effectLst/>
          </c:spPr>
          <c:marker>
            <c:symbol val="none"/>
          </c:marker>
          <c:xVal>
            <c:numRef>
              <c:f>LminusD!$B$115:$B$125</c:f>
              <c:numCache>
                <c:formatCode>General</c:formatCode>
                <c:ptCount val="11"/>
                <c:pt idx="0">
                  <c:v>-5</c:v>
                </c:pt>
                <c:pt idx="1">
                  <c:v>-4</c:v>
                </c:pt>
                <c:pt idx="2">
                  <c:v>-3</c:v>
                </c:pt>
                <c:pt idx="3">
                  <c:v>-2</c:v>
                </c:pt>
                <c:pt idx="4">
                  <c:v>-1</c:v>
                </c:pt>
                <c:pt idx="5">
                  <c:v>0</c:v>
                </c:pt>
                <c:pt idx="6">
                  <c:v>1</c:v>
                </c:pt>
                <c:pt idx="7">
                  <c:v>2</c:v>
                </c:pt>
                <c:pt idx="8">
                  <c:v>3</c:v>
                </c:pt>
                <c:pt idx="9">
                  <c:v>4</c:v>
                </c:pt>
                <c:pt idx="10">
                  <c:v>5</c:v>
                </c:pt>
              </c:numCache>
            </c:numRef>
          </c:xVal>
          <c:yVal>
            <c:numRef>
              <c:f>LminusD!$BW$115:$BW$125</c:f>
              <c:numCache>
                <c:formatCode>General</c:formatCode>
                <c:ptCount val="11"/>
                <c:pt idx="0">
                  <c:v>0</c:v>
                </c:pt>
                <c:pt idx="1">
                  <c:v>0</c:v>
                </c:pt>
                <c:pt idx="2">
                  <c:v>0</c:v>
                </c:pt>
                <c:pt idx="3">
                  <c:v>3</c:v>
                </c:pt>
                <c:pt idx="4">
                  <c:v>2</c:v>
                </c:pt>
                <c:pt idx="5">
                  <c:v>20</c:v>
                </c:pt>
                <c:pt idx="6">
                  <c:v>30</c:v>
                </c:pt>
                <c:pt idx="7">
                  <c:v>14</c:v>
                </c:pt>
                <c:pt idx="8">
                  <c:v>7</c:v>
                </c:pt>
                <c:pt idx="9">
                  <c:v>0</c:v>
                </c:pt>
                <c:pt idx="10">
                  <c:v>0</c:v>
                </c:pt>
              </c:numCache>
            </c:numRef>
          </c:yVal>
          <c:smooth val="1"/>
          <c:extLst>
            <c:ext xmlns:c16="http://schemas.microsoft.com/office/drawing/2014/chart" uri="{C3380CC4-5D6E-409C-BE32-E72D297353CC}">
              <c16:uniqueId val="{00000000-706F-49A6-9DA3-0592C1915801}"/>
            </c:ext>
          </c:extLst>
        </c:ser>
        <c:dLbls>
          <c:showLegendKey val="0"/>
          <c:showVal val="0"/>
          <c:showCatName val="0"/>
          <c:showSerName val="0"/>
          <c:showPercent val="0"/>
          <c:showBubbleSize val="0"/>
        </c:dLbls>
        <c:axId val="732410816"/>
        <c:axId val="732405056"/>
      </c:scatterChart>
      <c:valAx>
        <c:axId val="732410816"/>
        <c:scaling>
          <c:orientation val="minMax"/>
          <c:max val="5"/>
          <c:min val="-5"/>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05056"/>
        <c:crosses val="autoZero"/>
        <c:crossBetween val="midCat"/>
      </c:valAx>
      <c:valAx>
        <c:axId val="732405056"/>
        <c:scaling>
          <c:orientation val="minMax"/>
          <c:max val="4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10816"/>
        <c:crossesAt val="0"/>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tx>
            <c:strRef>
              <c:f>LminusD!$K$162</c:f>
              <c:strCache>
                <c:ptCount val="1"/>
                <c:pt idx="0">
                  <c:v>LminusD_Q4</c:v>
                </c:pt>
              </c:strCache>
            </c:strRef>
          </c:tx>
          <c:spPr>
            <a:ln w="28575" cap="rnd">
              <a:solidFill>
                <a:schemeClr val="accent1"/>
              </a:solidFill>
              <a:round/>
            </a:ln>
            <a:effectLst/>
          </c:spPr>
          <c:marker>
            <c:symbol val="none"/>
          </c:marker>
          <c:xVal>
            <c:numRef>
              <c:f>LminusD!$J$163:$J$173</c:f>
              <c:numCache>
                <c:formatCode>General</c:formatCode>
                <c:ptCount val="11"/>
                <c:pt idx="0">
                  <c:v>-5</c:v>
                </c:pt>
                <c:pt idx="1">
                  <c:v>-4</c:v>
                </c:pt>
                <c:pt idx="2">
                  <c:v>-3</c:v>
                </c:pt>
                <c:pt idx="3">
                  <c:v>-2</c:v>
                </c:pt>
                <c:pt idx="4">
                  <c:v>-1</c:v>
                </c:pt>
                <c:pt idx="5">
                  <c:v>0</c:v>
                </c:pt>
                <c:pt idx="6">
                  <c:v>1</c:v>
                </c:pt>
                <c:pt idx="7">
                  <c:v>2</c:v>
                </c:pt>
                <c:pt idx="8">
                  <c:v>3</c:v>
                </c:pt>
                <c:pt idx="9">
                  <c:v>4</c:v>
                </c:pt>
                <c:pt idx="10">
                  <c:v>5</c:v>
                </c:pt>
              </c:numCache>
            </c:numRef>
          </c:xVal>
          <c:yVal>
            <c:numRef>
              <c:f>LminusD!$K$163:$K$173</c:f>
              <c:numCache>
                <c:formatCode>General</c:formatCode>
                <c:ptCount val="11"/>
                <c:pt idx="0">
                  <c:v>0</c:v>
                </c:pt>
                <c:pt idx="1">
                  <c:v>0</c:v>
                </c:pt>
                <c:pt idx="2">
                  <c:v>2</c:v>
                </c:pt>
                <c:pt idx="3">
                  <c:v>2</c:v>
                </c:pt>
                <c:pt idx="4">
                  <c:v>12</c:v>
                </c:pt>
                <c:pt idx="5">
                  <c:v>24</c:v>
                </c:pt>
                <c:pt idx="6">
                  <c:v>21</c:v>
                </c:pt>
                <c:pt idx="7">
                  <c:v>10</c:v>
                </c:pt>
                <c:pt idx="8">
                  <c:v>4</c:v>
                </c:pt>
                <c:pt idx="9">
                  <c:v>0</c:v>
                </c:pt>
                <c:pt idx="10">
                  <c:v>0</c:v>
                </c:pt>
              </c:numCache>
            </c:numRef>
          </c:yVal>
          <c:smooth val="1"/>
          <c:extLst>
            <c:ext xmlns:c16="http://schemas.microsoft.com/office/drawing/2014/chart" uri="{C3380CC4-5D6E-409C-BE32-E72D297353CC}">
              <c16:uniqueId val="{00000000-3221-4620-BC17-B2125D2E6BB1}"/>
            </c:ext>
          </c:extLst>
        </c:ser>
        <c:ser>
          <c:idx val="1"/>
          <c:order val="1"/>
          <c:tx>
            <c:strRef>
              <c:f>LminusD!$L$162</c:f>
              <c:strCache>
                <c:ptCount val="1"/>
                <c:pt idx="0">
                  <c:v>LminusD_Q5</c:v>
                </c:pt>
              </c:strCache>
            </c:strRef>
          </c:tx>
          <c:spPr>
            <a:ln w="28575" cap="rnd">
              <a:solidFill>
                <a:schemeClr val="accent2"/>
              </a:solidFill>
              <a:round/>
            </a:ln>
            <a:effectLst/>
          </c:spPr>
          <c:marker>
            <c:symbol val="none"/>
          </c:marker>
          <c:xVal>
            <c:numRef>
              <c:f>LminusD!$J$163:$J$173</c:f>
              <c:numCache>
                <c:formatCode>General</c:formatCode>
                <c:ptCount val="11"/>
                <c:pt idx="0">
                  <c:v>-5</c:v>
                </c:pt>
                <c:pt idx="1">
                  <c:v>-4</c:v>
                </c:pt>
                <c:pt idx="2">
                  <c:v>-3</c:v>
                </c:pt>
                <c:pt idx="3">
                  <c:v>-2</c:v>
                </c:pt>
                <c:pt idx="4">
                  <c:v>-1</c:v>
                </c:pt>
                <c:pt idx="5">
                  <c:v>0</c:v>
                </c:pt>
                <c:pt idx="6">
                  <c:v>1</c:v>
                </c:pt>
                <c:pt idx="7">
                  <c:v>2</c:v>
                </c:pt>
                <c:pt idx="8">
                  <c:v>3</c:v>
                </c:pt>
                <c:pt idx="9">
                  <c:v>4</c:v>
                </c:pt>
                <c:pt idx="10">
                  <c:v>5</c:v>
                </c:pt>
              </c:numCache>
            </c:numRef>
          </c:xVal>
          <c:yVal>
            <c:numRef>
              <c:f>LminusD!$L$163:$L$173</c:f>
              <c:numCache>
                <c:formatCode>General</c:formatCode>
                <c:ptCount val="11"/>
                <c:pt idx="0">
                  <c:v>0</c:v>
                </c:pt>
                <c:pt idx="1">
                  <c:v>0</c:v>
                </c:pt>
                <c:pt idx="2">
                  <c:v>0</c:v>
                </c:pt>
                <c:pt idx="3">
                  <c:v>4</c:v>
                </c:pt>
                <c:pt idx="4">
                  <c:v>10</c:v>
                </c:pt>
                <c:pt idx="5">
                  <c:v>20</c:v>
                </c:pt>
                <c:pt idx="6">
                  <c:v>21</c:v>
                </c:pt>
                <c:pt idx="7">
                  <c:v>9</c:v>
                </c:pt>
                <c:pt idx="8">
                  <c:v>6</c:v>
                </c:pt>
                <c:pt idx="9">
                  <c:v>4</c:v>
                </c:pt>
                <c:pt idx="10">
                  <c:v>2</c:v>
                </c:pt>
              </c:numCache>
            </c:numRef>
          </c:yVal>
          <c:smooth val="1"/>
          <c:extLst>
            <c:ext xmlns:c16="http://schemas.microsoft.com/office/drawing/2014/chart" uri="{C3380CC4-5D6E-409C-BE32-E72D297353CC}">
              <c16:uniqueId val="{00000001-3221-4620-BC17-B2125D2E6BB1}"/>
            </c:ext>
          </c:extLst>
        </c:ser>
        <c:ser>
          <c:idx val="2"/>
          <c:order val="2"/>
          <c:tx>
            <c:strRef>
              <c:f>LminusD!$M$162</c:f>
              <c:strCache>
                <c:ptCount val="1"/>
                <c:pt idx="0">
                  <c:v>LminusD_Q6</c:v>
                </c:pt>
              </c:strCache>
            </c:strRef>
          </c:tx>
          <c:spPr>
            <a:ln w="28575" cap="rnd">
              <a:solidFill>
                <a:schemeClr val="accent3"/>
              </a:solidFill>
              <a:round/>
            </a:ln>
            <a:effectLst/>
          </c:spPr>
          <c:marker>
            <c:symbol val="none"/>
          </c:marker>
          <c:xVal>
            <c:numRef>
              <c:f>LminusD!$J$163:$J$173</c:f>
              <c:numCache>
                <c:formatCode>General</c:formatCode>
                <c:ptCount val="11"/>
                <c:pt idx="0">
                  <c:v>-5</c:v>
                </c:pt>
                <c:pt idx="1">
                  <c:v>-4</c:v>
                </c:pt>
                <c:pt idx="2">
                  <c:v>-3</c:v>
                </c:pt>
                <c:pt idx="3">
                  <c:v>-2</c:v>
                </c:pt>
                <c:pt idx="4">
                  <c:v>-1</c:v>
                </c:pt>
                <c:pt idx="5">
                  <c:v>0</c:v>
                </c:pt>
                <c:pt idx="6">
                  <c:v>1</c:v>
                </c:pt>
                <c:pt idx="7">
                  <c:v>2</c:v>
                </c:pt>
                <c:pt idx="8">
                  <c:v>3</c:v>
                </c:pt>
                <c:pt idx="9">
                  <c:v>4</c:v>
                </c:pt>
                <c:pt idx="10">
                  <c:v>5</c:v>
                </c:pt>
              </c:numCache>
            </c:numRef>
          </c:xVal>
          <c:yVal>
            <c:numRef>
              <c:f>LminusD!$M$163:$M$173</c:f>
              <c:numCache>
                <c:formatCode>General</c:formatCode>
                <c:ptCount val="11"/>
                <c:pt idx="0">
                  <c:v>0</c:v>
                </c:pt>
                <c:pt idx="1">
                  <c:v>0</c:v>
                </c:pt>
                <c:pt idx="2">
                  <c:v>1</c:v>
                </c:pt>
                <c:pt idx="3">
                  <c:v>8</c:v>
                </c:pt>
                <c:pt idx="4">
                  <c:v>5</c:v>
                </c:pt>
                <c:pt idx="5">
                  <c:v>19</c:v>
                </c:pt>
                <c:pt idx="6">
                  <c:v>25</c:v>
                </c:pt>
                <c:pt idx="7">
                  <c:v>12</c:v>
                </c:pt>
                <c:pt idx="8">
                  <c:v>5</c:v>
                </c:pt>
                <c:pt idx="9">
                  <c:v>1</c:v>
                </c:pt>
                <c:pt idx="10">
                  <c:v>0</c:v>
                </c:pt>
              </c:numCache>
            </c:numRef>
          </c:yVal>
          <c:smooth val="1"/>
          <c:extLst>
            <c:ext xmlns:c16="http://schemas.microsoft.com/office/drawing/2014/chart" uri="{C3380CC4-5D6E-409C-BE32-E72D297353CC}">
              <c16:uniqueId val="{00000002-3221-4620-BC17-B2125D2E6BB1}"/>
            </c:ext>
          </c:extLst>
        </c:ser>
        <c:ser>
          <c:idx val="3"/>
          <c:order val="3"/>
          <c:tx>
            <c:strRef>
              <c:f>LminusD!$N$162</c:f>
              <c:strCache>
                <c:ptCount val="1"/>
                <c:pt idx="0">
                  <c:v>LminusD_Q7</c:v>
                </c:pt>
              </c:strCache>
            </c:strRef>
          </c:tx>
          <c:spPr>
            <a:ln w="28575" cap="rnd">
              <a:solidFill>
                <a:schemeClr val="accent4"/>
              </a:solidFill>
              <a:round/>
            </a:ln>
            <a:effectLst/>
          </c:spPr>
          <c:marker>
            <c:symbol val="none"/>
          </c:marker>
          <c:xVal>
            <c:numRef>
              <c:f>LminusD!$J$163:$J$173</c:f>
              <c:numCache>
                <c:formatCode>General</c:formatCode>
                <c:ptCount val="11"/>
                <c:pt idx="0">
                  <c:v>-5</c:v>
                </c:pt>
                <c:pt idx="1">
                  <c:v>-4</c:v>
                </c:pt>
                <c:pt idx="2">
                  <c:v>-3</c:v>
                </c:pt>
                <c:pt idx="3">
                  <c:v>-2</c:v>
                </c:pt>
                <c:pt idx="4">
                  <c:v>-1</c:v>
                </c:pt>
                <c:pt idx="5">
                  <c:v>0</c:v>
                </c:pt>
                <c:pt idx="6">
                  <c:v>1</c:v>
                </c:pt>
                <c:pt idx="7">
                  <c:v>2</c:v>
                </c:pt>
                <c:pt idx="8">
                  <c:v>3</c:v>
                </c:pt>
                <c:pt idx="9">
                  <c:v>4</c:v>
                </c:pt>
                <c:pt idx="10">
                  <c:v>5</c:v>
                </c:pt>
              </c:numCache>
            </c:numRef>
          </c:xVal>
          <c:yVal>
            <c:numRef>
              <c:f>LminusD!$N$163:$N$173</c:f>
              <c:numCache>
                <c:formatCode>General</c:formatCode>
                <c:ptCount val="11"/>
                <c:pt idx="0">
                  <c:v>0</c:v>
                </c:pt>
                <c:pt idx="1">
                  <c:v>0</c:v>
                </c:pt>
                <c:pt idx="2">
                  <c:v>0</c:v>
                </c:pt>
                <c:pt idx="3">
                  <c:v>4</c:v>
                </c:pt>
                <c:pt idx="4">
                  <c:v>8</c:v>
                </c:pt>
                <c:pt idx="5">
                  <c:v>31</c:v>
                </c:pt>
                <c:pt idx="6">
                  <c:v>22</c:v>
                </c:pt>
                <c:pt idx="7">
                  <c:v>6</c:v>
                </c:pt>
                <c:pt idx="8">
                  <c:v>2</c:v>
                </c:pt>
                <c:pt idx="9">
                  <c:v>1</c:v>
                </c:pt>
                <c:pt idx="10">
                  <c:v>1</c:v>
                </c:pt>
              </c:numCache>
            </c:numRef>
          </c:yVal>
          <c:smooth val="1"/>
          <c:extLst>
            <c:ext xmlns:c16="http://schemas.microsoft.com/office/drawing/2014/chart" uri="{C3380CC4-5D6E-409C-BE32-E72D297353CC}">
              <c16:uniqueId val="{00000003-3221-4620-BC17-B2125D2E6BB1}"/>
            </c:ext>
          </c:extLst>
        </c:ser>
        <c:ser>
          <c:idx val="4"/>
          <c:order val="4"/>
          <c:tx>
            <c:strRef>
              <c:f>LminusD!$O$162</c:f>
              <c:strCache>
                <c:ptCount val="1"/>
                <c:pt idx="0">
                  <c:v>LminusD_Q8</c:v>
                </c:pt>
              </c:strCache>
            </c:strRef>
          </c:tx>
          <c:spPr>
            <a:ln w="28575" cap="rnd">
              <a:solidFill>
                <a:schemeClr val="accent5"/>
              </a:solidFill>
              <a:round/>
            </a:ln>
            <a:effectLst/>
          </c:spPr>
          <c:marker>
            <c:symbol val="none"/>
          </c:marker>
          <c:xVal>
            <c:numRef>
              <c:f>LminusD!$J$163:$J$173</c:f>
              <c:numCache>
                <c:formatCode>General</c:formatCode>
                <c:ptCount val="11"/>
                <c:pt idx="0">
                  <c:v>-5</c:v>
                </c:pt>
                <c:pt idx="1">
                  <c:v>-4</c:v>
                </c:pt>
                <c:pt idx="2">
                  <c:v>-3</c:v>
                </c:pt>
                <c:pt idx="3">
                  <c:v>-2</c:v>
                </c:pt>
                <c:pt idx="4">
                  <c:v>-1</c:v>
                </c:pt>
                <c:pt idx="5">
                  <c:v>0</c:v>
                </c:pt>
                <c:pt idx="6">
                  <c:v>1</c:v>
                </c:pt>
                <c:pt idx="7">
                  <c:v>2</c:v>
                </c:pt>
                <c:pt idx="8">
                  <c:v>3</c:v>
                </c:pt>
                <c:pt idx="9">
                  <c:v>4</c:v>
                </c:pt>
                <c:pt idx="10">
                  <c:v>5</c:v>
                </c:pt>
              </c:numCache>
            </c:numRef>
          </c:xVal>
          <c:yVal>
            <c:numRef>
              <c:f>LminusD!$O$163:$O$173</c:f>
              <c:numCache>
                <c:formatCode>General</c:formatCode>
                <c:ptCount val="11"/>
                <c:pt idx="0">
                  <c:v>0</c:v>
                </c:pt>
                <c:pt idx="1">
                  <c:v>0</c:v>
                </c:pt>
                <c:pt idx="2">
                  <c:v>0</c:v>
                </c:pt>
                <c:pt idx="3">
                  <c:v>1</c:v>
                </c:pt>
                <c:pt idx="4">
                  <c:v>10</c:v>
                </c:pt>
                <c:pt idx="5">
                  <c:v>24</c:v>
                </c:pt>
                <c:pt idx="6">
                  <c:v>25</c:v>
                </c:pt>
                <c:pt idx="7">
                  <c:v>9</c:v>
                </c:pt>
                <c:pt idx="8">
                  <c:v>5</c:v>
                </c:pt>
                <c:pt idx="9">
                  <c:v>1</c:v>
                </c:pt>
                <c:pt idx="10">
                  <c:v>0</c:v>
                </c:pt>
              </c:numCache>
            </c:numRef>
          </c:yVal>
          <c:smooth val="1"/>
          <c:extLst>
            <c:ext xmlns:c16="http://schemas.microsoft.com/office/drawing/2014/chart" uri="{C3380CC4-5D6E-409C-BE32-E72D297353CC}">
              <c16:uniqueId val="{00000004-3221-4620-BC17-B2125D2E6BB1}"/>
            </c:ext>
          </c:extLst>
        </c:ser>
        <c:ser>
          <c:idx val="5"/>
          <c:order val="5"/>
          <c:tx>
            <c:strRef>
              <c:f>LminusD!$P$162</c:f>
              <c:strCache>
                <c:ptCount val="1"/>
                <c:pt idx="0">
                  <c:v>LminusD_Q9</c:v>
                </c:pt>
              </c:strCache>
            </c:strRef>
          </c:tx>
          <c:spPr>
            <a:ln w="28575" cap="rnd">
              <a:solidFill>
                <a:schemeClr val="accent6"/>
              </a:solidFill>
              <a:round/>
            </a:ln>
            <a:effectLst/>
          </c:spPr>
          <c:marker>
            <c:symbol val="none"/>
          </c:marker>
          <c:xVal>
            <c:numRef>
              <c:f>LminusD!$J$163:$J$173</c:f>
              <c:numCache>
                <c:formatCode>General</c:formatCode>
                <c:ptCount val="11"/>
                <c:pt idx="0">
                  <c:v>-5</c:v>
                </c:pt>
                <c:pt idx="1">
                  <c:v>-4</c:v>
                </c:pt>
                <c:pt idx="2">
                  <c:v>-3</c:v>
                </c:pt>
                <c:pt idx="3">
                  <c:v>-2</c:v>
                </c:pt>
                <c:pt idx="4">
                  <c:v>-1</c:v>
                </c:pt>
                <c:pt idx="5">
                  <c:v>0</c:v>
                </c:pt>
                <c:pt idx="6">
                  <c:v>1</c:v>
                </c:pt>
                <c:pt idx="7">
                  <c:v>2</c:v>
                </c:pt>
                <c:pt idx="8">
                  <c:v>3</c:v>
                </c:pt>
                <c:pt idx="9">
                  <c:v>4</c:v>
                </c:pt>
                <c:pt idx="10">
                  <c:v>5</c:v>
                </c:pt>
              </c:numCache>
            </c:numRef>
          </c:xVal>
          <c:yVal>
            <c:numRef>
              <c:f>LminusD!$P$163:$P$173</c:f>
              <c:numCache>
                <c:formatCode>General</c:formatCode>
                <c:ptCount val="11"/>
                <c:pt idx="0">
                  <c:v>0</c:v>
                </c:pt>
                <c:pt idx="1">
                  <c:v>0</c:v>
                </c:pt>
                <c:pt idx="2">
                  <c:v>0</c:v>
                </c:pt>
                <c:pt idx="3">
                  <c:v>3</c:v>
                </c:pt>
                <c:pt idx="4">
                  <c:v>8</c:v>
                </c:pt>
                <c:pt idx="5">
                  <c:v>28</c:v>
                </c:pt>
                <c:pt idx="6">
                  <c:v>27</c:v>
                </c:pt>
                <c:pt idx="7">
                  <c:v>8</c:v>
                </c:pt>
                <c:pt idx="8">
                  <c:v>1</c:v>
                </c:pt>
                <c:pt idx="9">
                  <c:v>1</c:v>
                </c:pt>
                <c:pt idx="10">
                  <c:v>0</c:v>
                </c:pt>
              </c:numCache>
            </c:numRef>
          </c:yVal>
          <c:smooth val="1"/>
          <c:extLst>
            <c:ext xmlns:c16="http://schemas.microsoft.com/office/drawing/2014/chart" uri="{C3380CC4-5D6E-409C-BE32-E72D297353CC}">
              <c16:uniqueId val="{00000005-3221-4620-BC17-B2125D2E6BB1}"/>
            </c:ext>
          </c:extLst>
        </c:ser>
        <c:ser>
          <c:idx val="6"/>
          <c:order val="6"/>
          <c:tx>
            <c:strRef>
              <c:f>LminusD!$Q$162</c:f>
              <c:strCache>
                <c:ptCount val="1"/>
                <c:pt idx="0">
                  <c:v>LminusD_Q10</c:v>
                </c:pt>
              </c:strCache>
            </c:strRef>
          </c:tx>
          <c:spPr>
            <a:ln w="28575" cap="rnd">
              <a:solidFill>
                <a:schemeClr val="accent1">
                  <a:lumMod val="60000"/>
                </a:schemeClr>
              </a:solidFill>
              <a:round/>
            </a:ln>
            <a:effectLst/>
          </c:spPr>
          <c:marker>
            <c:symbol val="none"/>
          </c:marker>
          <c:xVal>
            <c:numRef>
              <c:f>LminusD!$J$163:$J$173</c:f>
              <c:numCache>
                <c:formatCode>General</c:formatCode>
                <c:ptCount val="11"/>
                <c:pt idx="0">
                  <c:v>-5</c:v>
                </c:pt>
                <c:pt idx="1">
                  <c:v>-4</c:v>
                </c:pt>
                <c:pt idx="2">
                  <c:v>-3</c:v>
                </c:pt>
                <c:pt idx="3">
                  <c:v>-2</c:v>
                </c:pt>
                <c:pt idx="4">
                  <c:v>-1</c:v>
                </c:pt>
                <c:pt idx="5">
                  <c:v>0</c:v>
                </c:pt>
                <c:pt idx="6">
                  <c:v>1</c:v>
                </c:pt>
                <c:pt idx="7">
                  <c:v>2</c:v>
                </c:pt>
                <c:pt idx="8">
                  <c:v>3</c:v>
                </c:pt>
                <c:pt idx="9">
                  <c:v>4</c:v>
                </c:pt>
                <c:pt idx="10">
                  <c:v>5</c:v>
                </c:pt>
              </c:numCache>
            </c:numRef>
          </c:xVal>
          <c:yVal>
            <c:numRef>
              <c:f>LminusD!$Q$163:$Q$173</c:f>
              <c:numCache>
                <c:formatCode>General</c:formatCode>
                <c:ptCount val="11"/>
                <c:pt idx="0">
                  <c:v>0</c:v>
                </c:pt>
                <c:pt idx="1">
                  <c:v>0</c:v>
                </c:pt>
                <c:pt idx="2">
                  <c:v>0</c:v>
                </c:pt>
                <c:pt idx="3">
                  <c:v>3</c:v>
                </c:pt>
                <c:pt idx="4">
                  <c:v>2</c:v>
                </c:pt>
                <c:pt idx="5">
                  <c:v>20</c:v>
                </c:pt>
                <c:pt idx="6">
                  <c:v>30</c:v>
                </c:pt>
                <c:pt idx="7">
                  <c:v>14</c:v>
                </c:pt>
                <c:pt idx="8">
                  <c:v>7</c:v>
                </c:pt>
                <c:pt idx="9">
                  <c:v>0</c:v>
                </c:pt>
                <c:pt idx="10">
                  <c:v>0</c:v>
                </c:pt>
              </c:numCache>
            </c:numRef>
          </c:yVal>
          <c:smooth val="1"/>
          <c:extLst>
            <c:ext xmlns:c16="http://schemas.microsoft.com/office/drawing/2014/chart" uri="{C3380CC4-5D6E-409C-BE32-E72D297353CC}">
              <c16:uniqueId val="{00000006-3221-4620-BC17-B2125D2E6BB1}"/>
            </c:ext>
          </c:extLst>
        </c:ser>
        <c:dLbls>
          <c:showLegendKey val="0"/>
          <c:showVal val="0"/>
          <c:showCatName val="0"/>
          <c:showSerName val="0"/>
          <c:showPercent val="0"/>
          <c:showBubbleSize val="0"/>
        </c:dLbls>
        <c:axId val="732410816"/>
        <c:axId val="732405056"/>
      </c:scatterChart>
      <c:valAx>
        <c:axId val="732410816"/>
        <c:scaling>
          <c:orientation val="minMax"/>
          <c:max val="5"/>
          <c:min val="-5"/>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05056"/>
        <c:crosses val="autoZero"/>
        <c:crossBetween val="midCat"/>
      </c:valAx>
      <c:valAx>
        <c:axId val="732405056"/>
        <c:scaling>
          <c:orientation val="minMax"/>
          <c:max val="4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10816"/>
        <c:crossesAt val="0"/>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Q2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LminusD!$K$114</c:f>
              <c:strCache>
                <c:ptCount val="1"/>
                <c:pt idx="0">
                  <c:v>LminusD_Q2</c:v>
                </c:pt>
              </c:strCache>
            </c:strRef>
          </c:tx>
          <c:spPr>
            <a:solidFill>
              <a:schemeClr val="accent2"/>
            </a:solidFill>
            <a:ln>
              <a:noFill/>
            </a:ln>
            <a:effectLst/>
          </c:spPr>
          <c:invertIfNegative val="0"/>
          <c:dPt>
            <c:idx val="5"/>
            <c:invertIfNegative val="0"/>
            <c:bubble3D val="0"/>
            <c:spPr>
              <a:solidFill>
                <a:schemeClr val="bg2">
                  <a:lumMod val="50000"/>
                </a:schemeClr>
              </a:solidFill>
              <a:ln>
                <a:noFill/>
              </a:ln>
              <a:effectLst/>
            </c:spPr>
            <c:extLst>
              <c:ext xmlns:c16="http://schemas.microsoft.com/office/drawing/2014/chart" uri="{C3380CC4-5D6E-409C-BE32-E72D297353CC}">
                <c16:uniqueId val="{00000001-CEF6-414E-9013-FC84530235A5}"/>
              </c:ext>
            </c:extLst>
          </c:dPt>
          <c:dPt>
            <c:idx val="6"/>
            <c:invertIfNegative val="0"/>
            <c:bubble3D val="0"/>
            <c:spPr>
              <a:solidFill>
                <a:schemeClr val="accent4"/>
              </a:solidFill>
              <a:ln>
                <a:noFill/>
              </a:ln>
              <a:effectLst/>
            </c:spPr>
            <c:extLst>
              <c:ext xmlns:c16="http://schemas.microsoft.com/office/drawing/2014/chart" uri="{C3380CC4-5D6E-409C-BE32-E72D297353CC}">
                <c16:uniqueId val="{00000004-CEF6-414E-9013-FC84530235A5}"/>
              </c:ext>
            </c:extLst>
          </c:dPt>
          <c:dPt>
            <c:idx val="7"/>
            <c:invertIfNegative val="0"/>
            <c:bubble3D val="0"/>
            <c:spPr>
              <a:solidFill>
                <a:schemeClr val="accent4"/>
              </a:solidFill>
              <a:ln>
                <a:noFill/>
              </a:ln>
              <a:effectLst/>
            </c:spPr>
            <c:extLst>
              <c:ext xmlns:c16="http://schemas.microsoft.com/office/drawing/2014/chart" uri="{C3380CC4-5D6E-409C-BE32-E72D297353CC}">
                <c16:uniqueId val="{00000005-CEF6-414E-9013-FC84530235A5}"/>
              </c:ext>
            </c:extLst>
          </c:dPt>
          <c:dPt>
            <c:idx val="8"/>
            <c:invertIfNegative val="0"/>
            <c:bubble3D val="0"/>
            <c:spPr>
              <a:solidFill>
                <a:schemeClr val="accent4"/>
              </a:solidFill>
              <a:ln>
                <a:noFill/>
              </a:ln>
              <a:effectLst/>
            </c:spPr>
            <c:extLst>
              <c:ext xmlns:c16="http://schemas.microsoft.com/office/drawing/2014/chart" uri="{C3380CC4-5D6E-409C-BE32-E72D297353CC}">
                <c16:uniqueId val="{00000006-CEF6-414E-9013-FC84530235A5}"/>
              </c:ext>
            </c:extLst>
          </c:dPt>
          <c:dPt>
            <c:idx val="9"/>
            <c:invertIfNegative val="0"/>
            <c:bubble3D val="0"/>
            <c:spPr>
              <a:solidFill>
                <a:schemeClr val="accent4"/>
              </a:solidFill>
              <a:ln>
                <a:noFill/>
              </a:ln>
              <a:effectLst/>
            </c:spPr>
            <c:extLst>
              <c:ext xmlns:c16="http://schemas.microsoft.com/office/drawing/2014/chart" uri="{C3380CC4-5D6E-409C-BE32-E72D297353CC}">
                <c16:uniqueId val="{00000007-CEF6-414E-9013-FC84530235A5}"/>
              </c:ext>
            </c:extLst>
          </c:dPt>
          <c:cat>
            <c:numRef>
              <c:f>LminusD!$B$115:$B$125</c:f>
              <c:numCache>
                <c:formatCode>General</c:formatCode>
                <c:ptCount val="11"/>
                <c:pt idx="0">
                  <c:v>-5</c:v>
                </c:pt>
                <c:pt idx="1">
                  <c:v>-4</c:v>
                </c:pt>
                <c:pt idx="2">
                  <c:v>-3</c:v>
                </c:pt>
                <c:pt idx="3">
                  <c:v>-2</c:v>
                </c:pt>
                <c:pt idx="4">
                  <c:v>-1</c:v>
                </c:pt>
                <c:pt idx="5">
                  <c:v>0</c:v>
                </c:pt>
                <c:pt idx="6">
                  <c:v>1</c:v>
                </c:pt>
                <c:pt idx="7">
                  <c:v>2</c:v>
                </c:pt>
                <c:pt idx="8">
                  <c:v>3</c:v>
                </c:pt>
                <c:pt idx="9">
                  <c:v>4</c:v>
                </c:pt>
                <c:pt idx="10">
                  <c:v>5</c:v>
                </c:pt>
              </c:numCache>
            </c:numRef>
          </c:cat>
          <c:val>
            <c:numRef>
              <c:f>LminusD!$K$115:$K$125</c:f>
              <c:numCache>
                <c:formatCode>General</c:formatCode>
                <c:ptCount val="11"/>
                <c:pt idx="0">
                  <c:v>0</c:v>
                </c:pt>
                <c:pt idx="1">
                  <c:v>0</c:v>
                </c:pt>
                <c:pt idx="2">
                  <c:v>0</c:v>
                </c:pt>
                <c:pt idx="3">
                  <c:v>1</c:v>
                </c:pt>
                <c:pt idx="4">
                  <c:v>3</c:v>
                </c:pt>
                <c:pt idx="5">
                  <c:v>13</c:v>
                </c:pt>
                <c:pt idx="6">
                  <c:v>26</c:v>
                </c:pt>
                <c:pt idx="7">
                  <c:v>15</c:v>
                </c:pt>
                <c:pt idx="8">
                  <c:v>10</c:v>
                </c:pt>
                <c:pt idx="9">
                  <c:v>8</c:v>
                </c:pt>
                <c:pt idx="10">
                  <c:v>0</c:v>
                </c:pt>
              </c:numCache>
            </c:numRef>
          </c:val>
          <c:extLst>
            <c:ext xmlns:c16="http://schemas.microsoft.com/office/drawing/2014/chart" uri="{C3380CC4-5D6E-409C-BE32-E72D297353CC}">
              <c16:uniqueId val="{00000000-CEF6-414E-9013-FC84530235A5}"/>
            </c:ext>
          </c:extLst>
        </c:ser>
        <c:dLbls>
          <c:showLegendKey val="0"/>
          <c:showVal val="0"/>
          <c:showCatName val="0"/>
          <c:showSerName val="0"/>
          <c:showPercent val="0"/>
          <c:showBubbleSize val="0"/>
        </c:dLbls>
        <c:gapWidth val="20"/>
        <c:axId val="732410816"/>
        <c:axId val="732405056"/>
      </c:barChart>
      <c:catAx>
        <c:axId val="73241081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05056"/>
        <c:crossesAt val="0"/>
        <c:auto val="1"/>
        <c:lblAlgn val="ctr"/>
        <c:lblOffset val="100"/>
        <c:noMultiLvlLbl val="0"/>
      </c:catAx>
      <c:valAx>
        <c:axId val="732405056"/>
        <c:scaling>
          <c:orientation val="minMax"/>
          <c:max val="40"/>
          <c:min val="0"/>
        </c:scaling>
        <c:delete val="0"/>
        <c:axPos val="l"/>
        <c:majorGridlines>
          <c:spPr>
            <a:ln w="9525" cap="flat" cmpd="sng" algn="ctr">
              <a:noFill/>
              <a:round/>
            </a:ln>
            <a:effectLst/>
          </c:spPr>
        </c:majorGridlines>
        <c:numFmt formatCode="General" sourceLinked="1"/>
        <c:majorTickMark val="none"/>
        <c:minorTickMark val="none"/>
        <c:tickLblPos val="low"/>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10816"/>
        <c:crossesAt val="0"/>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Q1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LminusD!$C$114</c:f>
              <c:strCache>
                <c:ptCount val="1"/>
                <c:pt idx="0">
                  <c:v>LminusD_Q1</c:v>
                </c:pt>
              </c:strCache>
            </c:strRef>
          </c:tx>
          <c:spPr>
            <a:solidFill>
              <a:schemeClr val="accent1"/>
            </a:solidFill>
            <a:ln>
              <a:noFill/>
            </a:ln>
            <a:effectLst/>
          </c:spPr>
          <c:invertIfNegative val="0"/>
          <c:dPt>
            <c:idx val="2"/>
            <c:invertIfNegative val="0"/>
            <c:bubble3D val="0"/>
            <c:spPr>
              <a:solidFill>
                <a:schemeClr val="accent2"/>
              </a:solidFill>
              <a:ln>
                <a:noFill/>
              </a:ln>
              <a:effectLst/>
            </c:spPr>
            <c:extLst>
              <c:ext xmlns:c16="http://schemas.microsoft.com/office/drawing/2014/chart" uri="{C3380CC4-5D6E-409C-BE32-E72D297353CC}">
                <c16:uniqueId val="{0000000D-E7AB-4132-A0AC-94A48045E783}"/>
              </c:ext>
            </c:extLst>
          </c:dPt>
          <c:dPt>
            <c:idx val="3"/>
            <c:invertIfNegative val="0"/>
            <c:bubble3D val="0"/>
            <c:spPr>
              <a:solidFill>
                <a:schemeClr val="accent2"/>
              </a:solidFill>
              <a:ln>
                <a:noFill/>
              </a:ln>
              <a:effectLst/>
            </c:spPr>
            <c:extLst>
              <c:ext xmlns:c16="http://schemas.microsoft.com/office/drawing/2014/chart" uri="{C3380CC4-5D6E-409C-BE32-E72D297353CC}">
                <c16:uniqueId val="{0000000C-E7AB-4132-A0AC-94A48045E783}"/>
              </c:ext>
            </c:extLst>
          </c:dPt>
          <c:dPt>
            <c:idx val="4"/>
            <c:invertIfNegative val="0"/>
            <c:bubble3D val="0"/>
            <c:spPr>
              <a:solidFill>
                <a:schemeClr val="accent2"/>
              </a:solidFill>
              <a:ln>
                <a:noFill/>
              </a:ln>
              <a:effectLst/>
            </c:spPr>
            <c:extLst>
              <c:ext xmlns:c16="http://schemas.microsoft.com/office/drawing/2014/chart" uri="{C3380CC4-5D6E-409C-BE32-E72D297353CC}">
                <c16:uniqueId val="{0000000B-E7AB-4132-A0AC-94A48045E783}"/>
              </c:ext>
            </c:extLst>
          </c:dPt>
          <c:dPt>
            <c:idx val="5"/>
            <c:invertIfNegative val="0"/>
            <c:bubble3D val="0"/>
            <c:spPr>
              <a:solidFill>
                <a:schemeClr val="bg2">
                  <a:lumMod val="50000"/>
                </a:schemeClr>
              </a:solidFill>
              <a:ln>
                <a:noFill/>
              </a:ln>
              <a:effectLst/>
            </c:spPr>
            <c:extLst>
              <c:ext xmlns:c16="http://schemas.microsoft.com/office/drawing/2014/chart" uri="{C3380CC4-5D6E-409C-BE32-E72D297353CC}">
                <c16:uniqueId val="{00000001-E7AB-4132-A0AC-94A48045E783}"/>
              </c:ext>
            </c:extLst>
          </c:dPt>
          <c:dPt>
            <c:idx val="6"/>
            <c:invertIfNegative val="0"/>
            <c:bubble3D val="0"/>
            <c:spPr>
              <a:solidFill>
                <a:schemeClr val="accent4"/>
              </a:solidFill>
              <a:ln>
                <a:noFill/>
              </a:ln>
              <a:effectLst/>
            </c:spPr>
            <c:extLst>
              <c:ext xmlns:c16="http://schemas.microsoft.com/office/drawing/2014/chart" uri="{C3380CC4-5D6E-409C-BE32-E72D297353CC}">
                <c16:uniqueId val="{00000003-E7AB-4132-A0AC-94A48045E783}"/>
              </c:ext>
            </c:extLst>
          </c:dPt>
          <c:dPt>
            <c:idx val="7"/>
            <c:invertIfNegative val="0"/>
            <c:bubble3D val="0"/>
            <c:spPr>
              <a:solidFill>
                <a:schemeClr val="accent4"/>
              </a:solidFill>
              <a:ln>
                <a:noFill/>
              </a:ln>
              <a:effectLst/>
            </c:spPr>
            <c:extLst>
              <c:ext xmlns:c16="http://schemas.microsoft.com/office/drawing/2014/chart" uri="{C3380CC4-5D6E-409C-BE32-E72D297353CC}">
                <c16:uniqueId val="{00000005-E7AB-4132-A0AC-94A48045E783}"/>
              </c:ext>
            </c:extLst>
          </c:dPt>
          <c:dPt>
            <c:idx val="8"/>
            <c:invertIfNegative val="0"/>
            <c:bubble3D val="0"/>
            <c:spPr>
              <a:solidFill>
                <a:schemeClr val="accent4"/>
              </a:solidFill>
              <a:ln>
                <a:noFill/>
              </a:ln>
              <a:effectLst/>
            </c:spPr>
            <c:extLst>
              <c:ext xmlns:c16="http://schemas.microsoft.com/office/drawing/2014/chart" uri="{C3380CC4-5D6E-409C-BE32-E72D297353CC}">
                <c16:uniqueId val="{00000007-E7AB-4132-A0AC-94A48045E783}"/>
              </c:ext>
            </c:extLst>
          </c:dPt>
          <c:dPt>
            <c:idx val="9"/>
            <c:invertIfNegative val="0"/>
            <c:bubble3D val="0"/>
            <c:spPr>
              <a:solidFill>
                <a:schemeClr val="accent4"/>
              </a:solidFill>
              <a:ln>
                <a:noFill/>
              </a:ln>
              <a:effectLst/>
            </c:spPr>
            <c:extLst>
              <c:ext xmlns:c16="http://schemas.microsoft.com/office/drawing/2014/chart" uri="{C3380CC4-5D6E-409C-BE32-E72D297353CC}">
                <c16:uniqueId val="{00000009-E7AB-4132-A0AC-94A48045E783}"/>
              </c:ext>
            </c:extLst>
          </c:dPt>
          <c:dPt>
            <c:idx val="10"/>
            <c:invertIfNegative val="0"/>
            <c:bubble3D val="0"/>
            <c:spPr>
              <a:solidFill>
                <a:schemeClr val="accent4"/>
              </a:solidFill>
              <a:ln>
                <a:noFill/>
              </a:ln>
              <a:effectLst/>
            </c:spPr>
            <c:extLst>
              <c:ext xmlns:c16="http://schemas.microsoft.com/office/drawing/2014/chart" uri="{C3380CC4-5D6E-409C-BE32-E72D297353CC}">
                <c16:uniqueId val="{0000000E-E7AB-4132-A0AC-94A48045E783}"/>
              </c:ext>
            </c:extLst>
          </c:dPt>
          <c:cat>
            <c:numRef>
              <c:f>LminusD!$B$115:$B$125</c:f>
              <c:numCache>
                <c:formatCode>General</c:formatCode>
                <c:ptCount val="11"/>
                <c:pt idx="0">
                  <c:v>-5</c:v>
                </c:pt>
                <c:pt idx="1">
                  <c:v>-4</c:v>
                </c:pt>
                <c:pt idx="2">
                  <c:v>-3</c:v>
                </c:pt>
                <c:pt idx="3">
                  <c:v>-2</c:v>
                </c:pt>
                <c:pt idx="4">
                  <c:v>-1</c:v>
                </c:pt>
                <c:pt idx="5">
                  <c:v>0</c:v>
                </c:pt>
                <c:pt idx="6">
                  <c:v>1</c:v>
                </c:pt>
                <c:pt idx="7">
                  <c:v>2</c:v>
                </c:pt>
                <c:pt idx="8">
                  <c:v>3</c:v>
                </c:pt>
                <c:pt idx="9">
                  <c:v>4</c:v>
                </c:pt>
                <c:pt idx="10">
                  <c:v>5</c:v>
                </c:pt>
              </c:numCache>
            </c:numRef>
          </c:cat>
          <c:val>
            <c:numRef>
              <c:f>LminusD!$C$115:$C$125</c:f>
              <c:numCache>
                <c:formatCode>General</c:formatCode>
                <c:ptCount val="11"/>
                <c:pt idx="0">
                  <c:v>0</c:v>
                </c:pt>
                <c:pt idx="1">
                  <c:v>0</c:v>
                </c:pt>
                <c:pt idx="2">
                  <c:v>1</c:v>
                </c:pt>
                <c:pt idx="3">
                  <c:v>1</c:v>
                </c:pt>
                <c:pt idx="4">
                  <c:v>2</c:v>
                </c:pt>
                <c:pt idx="5">
                  <c:v>15</c:v>
                </c:pt>
                <c:pt idx="6">
                  <c:v>15</c:v>
                </c:pt>
                <c:pt idx="7">
                  <c:v>21</c:v>
                </c:pt>
                <c:pt idx="8">
                  <c:v>15</c:v>
                </c:pt>
                <c:pt idx="9">
                  <c:v>4</c:v>
                </c:pt>
                <c:pt idx="10">
                  <c:v>2</c:v>
                </c:pt>
              </c:numCache>
            </c:numRef>
          </c:val>
          <c:extLst>
            <c:ext xmlns:c16="http://schemas.microsoft.com/office/drawing/2014/chart" uri="{C3380CC4-5D6E-409C-BE32-E72D297353CC}">
              <c16:uniqueId val="{0000000A-E7AB-4132-A0AC-94A48045E783}"/>
            </c:ext>
          </c:extLst>
        </c:ser>
        <c:dLbls>
          <c:showLegendKey val="0"/>
          <c:showVal val="0"/>
          <c:showCatName val="0"/>
          <c:showSerName val="0"/>
          <c:showPercent val="0"/>
          <c:showBubbleSize val="0"/>
        </c:dLbls>
        <c:gapWidth val="20"/>
        <c:axId val="732410816"/>
        <c:axId val="732405056"/>
      </c:barChart>
      <c:catAx>
        <c:axId val="73241081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05056"/>
        <c:crossesAt val="0"/>
        <c:auto val="1"/>
        <c:lblAlgn val="ctr"/>
        <c:lblOffset val="100"/>
        <c:noMultiLvlLbl val="0"/>
      </c:catAx>
      <c:valAx>
        <c:axId val="732405056"/>
        <c:scaling>
          <c:orientation val="minMax"/>
          <c:max val="40"/>
          <c:min val="0"/>
        </c:scaling>
        <c:delete val="0"/>
        <c:axPos val="l"/>
        <c:majorGridlines>
          <c:spPr>
            <a:ln w="9525" cap="flat" cmpd="sng" algn="ctr">
              <a:noFill/>
              <a:round/>
            </a:ln>
            <a:effectLst/>
          </c:spPr>
        </c:majorGridlines>
        <c:numFmt formatCode="General" sourceLinked="1"/>
        <c:majorTickMark val="none"/>
        <c:minorTickMark val="none"/>
        <c:tickLblPos val="low"/>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10816"/>
        <c:crossesAt val="0"/>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'AQs paired'!$AB$5:$AB$80</c:f>
              <c:numCache>
                <c:formatCode>General</c:formatCode>
                <c:ptCount val="76"/>
                <c:pt idx="0">
                  <c:v>-2</c:v>
                </c:pt>
                <c:pt idx="1">
                  <c:v>1</c:v>
                </c:pt>
                <c:pt idx="2">
                  <c:v>1</c:v>
                </c:pt>
                <c:pt idx="3">
                  <c:v>1</c:v>
                </c:pt>
                <c:pt idx="4">
                  <c:v>1</c:v>
                </c:pt>
                <c:pt idx="5">
                  <c:v>1</c:v>
                </c:pt>
                <c:pt idx="6">
                  <c:v>3</c:v>
                </c:pt>
                <c:pt idx="7">
                  <c:v>1</c:v>
                </c:pt>
                <c:pt idx="8">
                  <c:v>1</c:v>
                </c:pt>
                <c:pt idx="9">
                  <c:v>1</c:v>
                </c:pt>
                <c:pt idx="10">
                  <c:v>0</c:v>
                </c:pt>
                <c:pt idx="11">
                  <c:v>0</c:v>
                </c:pt>
                <c:pt idx="12">
                  <c:v>2</c:v>
                </c:pt>
                <c:pt idx="13">
                  <c:v>2</c:v>
                </c:pt>
                <c:pt idx="14">
                  <c:v>3</c:v>
                </c:pt>
                <c:pt idx="15">
                  <c:v>2</c:v>
                </c:pt>
                <c:pt idx="16">
                  <c:v>2</c:v>
                </c:pt>
                <c:pt idx="17">
                  <c:v>0</c:v>
                </c:pt>
                <c:pt idx="18">
                  <c:v>1</c:v>
                </c:pt>
                <c:pt idx="19">
                  <c:v>3</c:v>
                </c:pt>
                <c:pt idx="20">
                  <c:v>2</c:v>
                </c:pt>
                <c:pt idx="21">
                  <c:v>2</c:v>
                </c:pt>
                <c:pt idx="22">
                  <c:v>0</c:v>
                </c:pt>
                <c:pt idx="23">
                  <c:v>1</c:v>
                </c:pt>
                <c:pt idx="24">
                  <c:v>2</c:v>
                </c:pt>
                <c:pt idx="25">
                  <c:v>1</c:v>
                </c:pt>
                <c:pt idx="26">
                  <c:v>3</c:v>
                </c:pt>
                <c:pt idx="27">
                  <c:v>2</c:v>
                </c:pt>
                <c:pt idx="28">
                  <c:v>1</c:v>
                </c:pt>
                <c:pt idx="29">
                  <c:v>0</c:v>
                </c:pt>
                <c:pt idx="30">
                  <c:v>1</c:v>
                </c:pt>
                <c:pt idx="31">
                  <c:v>2</c:v>
                </c:pt>
                <c:pt idx="32">
                  <c:v>1</c:v>
                </c:pt>
                <c:pt idx="33">
                  <c:v>1</c:v>
                </c:pt>
                <c:pt idx="34">
                  <c:v>2</c:v>
                </c:pt>
                <c:pt idx="35">
                  <c:v>2</c:v>
                </c:pt>
                <c:pt idx="36">
                  <c:v>2</c:v>
                </c:pt>
                <c:pt idx="37">
                  <c:v>2</c:v>
                </c:pt>
                <c:pt idx="38">
                  <c:v>3</c:v>
                </c:pt>
                <c:pt idx="39">
                  <c:v>3</c:v>
                </c:pt>
                <c:pt idx="40">
                  <c:v>3</c:v>
                </c:pt>
                <c:pt idx="41">
                  <c:v>2</c:v>
                </c:pt>
                <c:pt idx="42">
                  <c:v>2</c:v>
                </c:pt>
                <c:pt idx="43">
                  <c:v>2</c:v>
                </c:pt>
                <c:pt idx="44">
                  <c:v>2</c:v>
                </c:pt>
                <c:pt idx="45">
                  <c:v>3</c:v>
                </c:pt>
                <c:pt idx="46">
                  <c:v>2</c:v>
                </c:pt>
                <c:pt idx="47">
                  <c:v>2</c:v>
                </c:pt>
                <c:pt idx="48">
                  <c:v>3</c:v>
                </c:pt>
                <c:pt idx="49">
                  <c:v>2</c:v>
                </c:pt>
                <c:pt idx="50">
                  <c:v>2</c:v>
                </c:pt>
                <c:pt idx="51">
                  <c:v>2</c:v>
                </c:pt>
                <c:pt idx="52">
                  <c:v>2</c:v>
                </c:pt>
                <c:pt idx="53">
                  <c:v>3</c:v>
                </c:pt>
                <c:pt idx="54">
                  <c:v>3</c:v>
                </c:pt>
                <c:pt idx="55">
                  <c:v>2</c:v>
                </c:pt>
                <c:pt idx="56">
                  <c:v>3</c:v>
                </c:pt>
                <c:pt idx="57">
                  <c:v>2</c:v>
                </c:pt>
                <c:pt idx="58">
                  <c:v>3</c:v>
                </c:pt>
                <c:pt idx="59">
                  <c:v>1</c:v>
                </c:pt>
                <c:pt idx="60">
                  <c:v>3</c:v>
                </c:pt>
                <c:pt idx="61">
                  <c:v>1</c:v>
                </c:pt>
                <c:pt idx="62">
                  <c:v>3</c:v>
                </c:pt>
                <c:pt idx="63">
                  <c:v>1</c:v>
                </c:pt>
                <c:pt idx="64">
                  <c:v>2</c:v>
                </c:pt>
                <c:pt idx="65">
                  <c:v>2</c:v>
                </c:pt>
                <c:pt idx="66">
                  <c:v>2</c:v>
                </c:pt>
                <c:pt idx="67">
                  <c:v>2</c:v>
                </c:pt>
                <c:pt idx="68">
                  <c:v>2</c:v>
                </c:pt>
                <c:pt idx="69">
                  <c:v>1</c:v>
                </c:pt>
                <c:pt idx="70">
                  <c:v>2</c:v>
                </c:pt>
                <c:pt idx="71">
                  <c:v>2</c:v>
                </c:pt>
                <c:pt idx="72">
                  <c:v>3</c:v>
                </c:pt>
                <c:pt idx="73">
                  <c:v>2</c:v>
                </c:pt>
                <c:pt idx="74">
                  <c:v>2</c:v>
                </c:pt>
                <c:pt idx="75">
                  <c:v>3</c:v>
                </c:pt>
              </c:numCache>
            </c:numRef>
          </c:xVal>
          <c:yVal>
            <c:numRef>
              <c:f>'AQs paired'!$AC$5:$AC$80</c:f>
              <c:numCache>
                <c:formatCode>General</c:formatCode>
                <c:ptCount val="76"/>
                <c:pt idx="0">
                  <c:v>-2</c:v>
                </c:pt>
                <c:pt idx="1">
                  <c:v>-2</c:v>
                </c:pt>
                <c:pt idx="2">
                  <c:v>0</c:v>
                </c:pt>
                <c:pt idx="3">
                  <c:v>1</c:v>
                </c:pt>
                <c:pt idx="4">
                  <c:v>1</c:v>
                </c:pt>
                <c:pt idx="5">
                  <c:v>0</c:v>
                </c:pt>
                <c:pt idx="6">
                  <c:v>2</c:v>
                </c:pt>
                <c:pt idx="7">
                  <c:v>-3</c:v>
                </c:pt>
                <c:pt idx="8">
                  <c:v>0</c:v>
                </c:pt>
                <c:pt idx="9">
                  <c:v>0</c:v>
                </c:pt>
                <c:pt idx="10">
                  <c:v>0</c:v>
                </c:pt>
                <c:pt idx="11">
                  <c:v>-2</c:v>
                </c:pt>
                <c:pt idx="12">
                  <c:v>1</c:v>
                </c:pt>
                <c:pt idx="13">
                  <c:v>0</c:v>
                </c:pt>
                <c:pt idx="14">
                  <c:v>-1</c:v>
                </c:pt>
                <c:pt idx="15">
                  <c:v>2</c:v>
                </c:pt>
                <c:pt idx="16">
                  <c:v>-1</c:v>
                </c:pt>
                <c:pt idx="17">
                  <c:v>-1</c:v>
                </c:pt>
                <c:pt idx="18">
                  <c:v>0</c:v>
                </c:pt>
                <c:pt idx="19">
                  <c:v>-1</c:v>
                </c:pt>
                <c:pt idx="20">
                  <c:v>0</c:v>
                </c:pt>
                <c:pt idx="21">
                  <c:v>1</c:v>
                </c:pt>
                <c:pt idx="22">
                  <c:v>-1</c:v>
                </c:pt>
                <c:pt idx="23">
                  <c:v>3</c:v>
                </c:pt>
                <c:pt idx="24">
                  <c:v>2</c:v>
                </c:pt>
                <c:pt idx="25">
                  <c:v>2</c:v>
                </c:pt>
                <c:pt idx="26">
                  <c:v>3</c:v>
                </c:pt>
                <c:pt idx="27">
                  <c:v>1</c:v>
                </c:pt>
                <c:pt idx="28">
                  <c:v>0</c:v>
                </c:pt>
                <c:pt idx="29">
                  <c:v>0</c:v>
                </c:pt>
                <c:pt idx="30">
                  <c:v>0</c:v>
                </c:pt>
                <c:pt idx="31">
                  <c:v>-1</c:v>
                </c:pt>
                <c:pt idx="32">
                  <c:v>-2</c:v>
                </c:pt>
                <c:pt idx="33">
                  <c:v>2</c:v>
                </c:pt>
                <c:pt idx="34">
                  <c:v>0</c:v>
                </c:pt>
                <c:pt idx="35">
                  <c:v>0</c:v>
                </c:pt>
                <c:pt idx="36">
                  <c:v>1</c:v>
                </c:pt>
                <c:pt idx="37">
                  <c:v>1</c:v>
                </c:pt>
                <c:pt idx="38">
                  <c:v>2</c:v>
                </c:pt>
                <c:pt idx="39">
                  <c:v>2</c:v>
                </c:pt>
                <c:pt idx="40">
                  <c:v>-1</c:v>
                </c:pt>
                <c:pt idx="41">
                  <c:v>1</c:v>
                </c:pt>
                <c:pt idx="42">
                  <c:v>1</c:v>
                </c:pt>
                <c:pt idx="43">
                  <c:v>-1</c:v>
                </c:pt>
                <c:pt idx="44">
                  <c:v>0</c:v>
                </c:pt>
                <c:pt idx="45">
                  <c:v>-1</c:v>
                </c:pt>
                <c:pt idx="46">
                  <c:v>1</c:v>
                </c:pt>
                <c:pt idx="47">
                  <c:v>1</c:v>
                </c:pt>
                <c:pt idx="48">
                  <c:v>0</c:v>
                </c:pt>
                <c:pt idx="49">
                  <c:v>2</c:v>
                </c:pt>
                <c:pt idx="50">
                  <c:v>1</c:v>
                </c:pt>
                <c:pt idx="51">
                  <c:v>-1</c:v>
                </c:pt>
                <c:pt idx="52">
                  <c:v>-2</c:v>
                </c:pt>
                <c:pt idx="53">
                  <c:v>2</c:v>
                </c:pt>
                <c:pt idx="54">
                  <c:v>2</c:v>
                </c:pt>
                <c:pt idx="55">
                  <c:v>0</c:v>
                </c:pt>
                <c:pt idx="56">
                  <c:v>2</c:v>
                </c:pt>
                <c:pt idx="57">
                  <c:v>-1</c:v>
                </c:pt>
                <c:pt idx="58">
                  <c:v>1</c:v>
                </c:pt>
                <c:pt idx="59">
                  <c:v>1</c:v>
                </c:pt>
                <c:pt idx="60">
                  <c:v>1</c:v>
                </c:pt>
                <c:pt idx="61">
                  <c:v>1</c:v>
                </c:pt>
                <c:pt idx="62">
                  <c:v>1</c:v>
                </c:pt>
                <c:pt idx="63">
                  <c:v>2</c:v>
                </c:pt>
                <c:pt idx="64">
                  <c:v>0</c:v>
                </c:pt>
                <c:pt idx="65">
                  <c:v>0</c:v>
                </c:pt>
                <c:pt idx="66">
                  <c:v>2</c:v>
                </c:pt>
                <c:pt idx="67">
                  <c:v>-1</c:v>
                </c:pt>
                <c:pt idx="68">
                  <c:v>-2</c:v>
                </c:pt>
                <c:pt idx="69">
                  <c:v>-1</c:v>
                </c:pt>
                <c:pt idx="70">
                  <c:v>2</c:v>
                </c:pt>
                <c:pt idx="71">
                  <c:v>-2</c:v>
                </c:pt>
                <c:pt idx="72">
                  <c:v>1</c:v>
                </c:pt>
                <c:pt idx="73">
                  <c:v>1</c:v>
                </c:pt>
                <c:pt idx="74">
                  <c:v>-1</c:v>
                </c:pt>
                <c:pt idx="75">
                  <c:v>1</c:v>
                </c:pt>
              </c:numCache>
            </c:numRef>
          </c:yVal>
          <c:smooth val="0"/>
          <c:extLst>
            <c:ext xmlns:c16="http://schemas.microsoft.com/office/drawing/2014/chart" uri="{C3380CC4-5D6E-409C-BE32-E72D297353CC}">
              <c16:uniqueId val="{00000000-E684-484F-88D4-51D1AAB70744}"/>
            </c:ext>
          </c:extLst>
        </c:ser>
        <c:dLbls>
          <c:showLegendKey val="0"/>
          <c:showVal val="0"/>
          <c:showCatName val="0"/>
          <c:showSerName val="0"/>
          <c:showPercent val="0"/>
          <c:showBubbleSize val="0"/>
        </c:dLbls>
        <c:axId val="1021073872"/>
        <c:axId val="1021053232"/>
      </c:scatterChart>
      <c:valAx>
        <c:axId val="102107387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1053232"/>
        <c:crosses val="autoZero"/>
        <c:crossBetween val="midCat"/>
      </c:valAx>
      <c:valAx>
        <c:axId val="10210532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1073872"/>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Q3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LminusD!$S$114</c:f>
              <c:strCache>
                <c:ptCount val="1"/>
                <c:pt idx="0">
                  <c:v>LminusD_Q3</c:v>
                </c:pt>
              </c:strCache>
            </c:strRef>
          </c:tx>
          <c:spPr>
            <a:solidFill>
              <a:schemeClr val="accent1"/>
            </a:solidFill>
            <a:ln>
              <a:noFill/>
            </a:ln>
            <a:effectLst/>
          </c:spPr>
          <c:invertIfNegative val="0"/>
          <c:dPt>
            <c:idx val="3"/>
            <c:invertIfNegative val="0"/>
            <c:bubble3D val="0"/>
            <c:spPr>
              <a:solidFill>
                <a:schemeClr val="accent2"/>
              </a:solidFill>
              <a:ln>
                <a:noFill/>
              </a:ln>
              <a:effectLst/>
            </c:spPr>
            <c:extLst>
              <c:ext xmlns:c16="http://schemas.microsoft.com/office/drawing/2014/chart" uri="{C3380CC4-5D6E-409C-BE32-E72D297353CC}">
                <c16:uniqueId val="{0000000C-7E2B-4717-8336-59E32F3DEC87}"/>
              </c:ext>
            </c:extLst>
          </c:dPt>
          <c:dPt>
            <c:idx val="4"/>
            <c:invertIfNegative val="0"/>
            <c:bubble3D val="0"/>
            <c:spPr>
              <a:solidFill>
                <a:schemeClr val="accent2"/>
              </a:solidFill>
              <a:ln>
                <a:noFill/>
              </a:ln>
              <a:effectLst/>
            </c:spPr>
            <c:extLst>
              <c:ext xmlns:c16="http://schemas.microsoft.com/office/drawing/2014/chart" uri="{C3380CC4-5D6E-409C-BE32-E72D297353CC}">
                <c16:uniqueId val="{0000000B-7E2B-4717-8336-59E32F3DEC87}"/>
              </c:ext>
            </c:extLst>
          </c:dPt>
          <c:dPt>
            <c:idx val="5"/>
            <c:invertIfNegative val="0"/>
            <c:bubble3D val="0"/>
            <c:spPr>
              <a:solidFill>
                <a:schemeClr val="bg2">
                  <a:lumMod val="50000"/>
                </a:schemeClr>
              </a:solidFill>
              <a:ln>
                <a:noFill/>
              </a:ln>
              <a:effectLst/>
            </c:spPr>
            <c:extLst>
              <c:ext xmlns:c16="http://schemas.microsoft.com/office/drawing/2014/chart" uri="{C3380CC4-5D6E-409C-BE32-E72D297353CC}">
                <c16:uniqueId val="{00000001-7E2B-4717-8336-59E32F3DEC87}"/>
              </c:ext>
            </c:extLst>
          </c:dPt>
          <c:dPt>
            <c:idx val="6"/>
            <c:invertIfNegative val="0"/>
            <c:bubble3D val="0"/>
            <c:spPr>
              <a:solidFill>
                <a:schemeClr val="accent4"/>
              </a:solidFill>
              <a:ln>
                <a:noFill/>
              </a:ln>
              <a:effectLst/>
            </c:spPr>
            <c:extLst>
              <c:ext xmlns:c16="http://schemas.microsoft.com/office/drawing/2014/chart" uri="{C3380CC4-5D6E-409C-BE32-E72D297353CC}">
                <c16:uniqueId val="{00000003-7E2B-4717-8336-59E32F3DEC87}"/>
              </c:ext>
            </c:extLst>
          </c:dPt>
          <c:dPt>
            <c:idx val="7"/>
            <c:invertIfNegative val="0"/>
            <c:bubble3D val="0"/>
            <c:spPr>
              <a:solidFill>
                <a:schemeClr val="accent4"/>
              </a:solidFill>
              <a:ln>
                <a:noFill/>
              </a:ln>
              <a:effectLst/>
            </c:spPr>
            <c:extLst>
              <c:ext xmlns:c16="http://schemas.microsoft.com/office/drawing/2014/chart" uri="{C3380CC4-5D6E-409C-BE32-E72D297353CC}">
                <c16:uniqueId val="{00000005-7E2B-4717-8336-59E32F3DEC87}"/>
              </c:ext>
            </c:extLst>
          </c:dPt>
          <c:dPt>
            <c:idx val="8"/>
            <c:invertIfNegative val="0"/>
            <c:bubble3D val="0"/>
            <c:spPr>
              <a:solidFill>
                <a:schemeClr val="accent4"/>
              </a:solidFill>
              <a:ln>
                <a:noFill/>
              </a:ln>
              <a:effectLst/>
            </c:spPr>
            <c:extLst>
              <c:ext xmlns:c16="http://schemas.microsoft.com/office/drawing/2014/chart" uri="{C3380CC4-5D6E-409C-BE32-E72D297353CC}">
                <c16:uniqueId val="{00000007-7E2B-4717-8336-59E32F3DEC87}"/>
              </c:ext>
            </c:extLst>
          </c:dPt>
          <c:dPt>
            <c:idx val="9"/>
            <c:invertIfNegative val="0"/>
            <c:bubble3D val="0"/>
            <c:spPr>
              <a:solidFill>
                <a:schemeClr val="accent4"/>
              </a:solidFill>
              <a:ln>
                <a:noFill/>
              </a:ln>
              <a:effectLst/>
            </c:spPr>
            <c:extLst>
              <c:ext xmlns:c16="http://schemas.microsoft.com/office/drawing/2014/chart" uri="{C3380CC4-5D6E-409C-BE32-E72D297353CC}">
                <c16:uniqueId val="{00000009-7E2B-4717-8336-59E32F3DEC87}"/>
              </c:ext>
            </c:extLst>
          </c:dPt>
          <c:dPt>
            <c:idx val="10"/>
            <c:invertIfNegative val="0"/>
            <c:bubble3D val="0"/>
            <c:spPr>
              <a:solidFill>
                <a:schemeClr val="accent4"/>
              </a:solidFill>
              <a:ln>
                <a:noFill/>
              </a:ln>
              <a:effectLst/>
            </c:spPr>
            <c:extLst>
              <c:ext xmlns:c16="http://schemas.microsoft.com/office/drawing/2014/chart" uri="{C3380CC4-5D6E-409C-BE32-E72D297353CC}">
                <c16:uniqueId val="{0000000D-7E2B-4717-8336-59E32F3DEC87}"/>
              </c:ext>
            </c:extLst>
          </c:dPt>
          <c:cat>
            <c:numRef>
              <c:f>LminusD!$B$115:$B$125</c:f>
              <c:numCache>
                <c:formatCode>General</c:formatCode>
                <c:ptCount val="11"/>
                <c:pt idx="0">
                  <c:v>-5</c:v>
                </c:pt>
                <c:pt idx="1">
                  <c:v>-4</c:v>
                </c:pt>
                <c:pt idx="2">
                  <c:v>-3</c:v>
                </c:pt>
                <c:pt idx="3">
                  <c:v>-2</c:v>
                </c:pt>
                <c:pt idx="4">
                  <c:v>-1</c:v>
                </c:pt>
                <c:pt idx="5">
                  <c:v>0</c:v>
                </c:pt>
                <c:pt idx="6">
                  <c:v>1</c:v>
                </c:pt>
                <c:pt idx="7">
                  <c:v>2</c:v>
                </c:pt>
                <c:pt idx="8">
                  <c:v>3</c:v>
                </c:pt>
                <c:pt idx="9">
                  <c:v>4</c:v>
                </c:pt>
                <c:pt idx="10">
                  <c:v>5</c:v>
                </c:pt>
              </c:numCache>
            </c:numRef>
          </c:cat>
          <c:val>
            <c:numRef>
              <c:f>LminusD!$S$115:$S$125</c:f>
              <c:numCache>
                <c:formatCode>General</c:formatCode>
                <c:ptCount val="11"/>
                <c:pt idx="0">
                  <c:v>0</c:v>
                </c:pt>
                <c:pt idx="1">
                  <c:v>0</c:v>
                </c:pt>
                <c:pt idx="2">
                  <c:v>0</c:v>
                </c:pt>
                <c:pt idx="3">
                  <c:v>2</c:v>
                </c:pt>
                <c:pt idx="4">
                  <c:v>3</c:v>
                </c:pt>
                <c:pt idx="5">
                  <c:v>39</c:v>
                </c:pt>
                <c:pt idx="6">
                  <c:v>18</c:v>
                </c:pt>
                <c:pt idx="7">
                  <c:v>9</c:v>
                </c:pt>
                <c:pt idx="8">
                  <c:v>2</c:v>
                </c:pt>
                <c:pt idx="9">
                  <c:v>2</c:v>
                </c:pt>
                <c:pt idx="10">
                  <c:v>1</c:v>
                </c:pt>
              </c:numCache>
            </c:numRef>
          </c:val>
          <c:extLst>
            <c:ext xmlns:c16="http://schemas.microsoft.com/office/drawing/2014/chart" uri="{C3380CC4-5D6E-409C-BE32-E72D297353CC}">
              <c16:uniqueId val="{0000000A-7E2B-4717-8336-59E32F3DEC87}"/>
            </c:ext>
          </c:extLst>
        </c:ser>
        <c:dLbls>
          <c:showLegendKey val="0"/>
          <c:showVal val="0"/>
          <c:showCatName val="0"/>
          <c:showSerName val="0"/>
          <c:showPercent val="0"/>
          <c:showBubbleSize val="0"/>
        </c:dLbls>
        <c:gapWidth val="20"/>
        <c:axId val="732410816"/>
        <c:axId val="732405056"/>
      </c:barChart>
      <c:catAx>
        <c:axId val="73241081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05056"/>
        <c:crossesAt val="0"/>
        <c:auto val="1"/>
        <c:lblAlgn val="ctr"/>
        <c:lblOffset val="100"/>
        <c:noMultiLvlLbl val="0"/>
      </c:catAx>
      <c:valAx>
        <c:axId val="732405056"/>
        <c:scaling>
          <c:orientation val="minMax"/>
          <c:max val="40"/>
          <c:min val="0"/>
        </c:scaling>
        <c:delete val="0"/>
        <c:axPos val="l"/>
        <c:majorGridlines>
          <c:spPr>
            <a:ln w="9525" cap="flat" cmpd="sng" algn="ctr">
              <a:noFill/>
              <a:round/>
            </a:ln>
            <a:effectLst/>
          </c:spPr>
        </c:majorGridlines>
        <c:numFmt formatCode="General" sourceLinked="1"/>
        <c:majorTickMark val="none"/>
        <c:minorTickMark val="none"/>
        <c:tickLblPos val="low"/>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10816"/>
        <c:crossesAt val="0"/>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Q4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LminusD!$AA$114</c:f>
              <c:strCache>
                <c:ptCount val="1"/>
                <c:pt idx="0">
                  <c:v>LminusD_Q4</c:v>
                </c:pt>
              </c:strCache>
            </c:strRef>
          </c:tx>
          <c:spPr>
            <a:solidFill>
              <a:schemeClr val="accent1"/>
            </a:solidFill>
            <a:ln>
              <a:noFill/>
            </a:ln>
            <a:effectLst/>
          </c:spPr>
          <c:invertIfNegative val="0"/>
          <c:dPt>
            <c:idx val="2"/>
            <c:invertIfNegative val="0"/>
            <c:bubble3D val="0"/>
            <c:spPr>
              <a:solidFill>
                <a:schemeClr val="accent2"/>
              </a:solidFill>
              <a:ln>
                <a:noFill/>
              </a:ln>
              <a:effectLst/>
            </c:spPr>
            <c:extLst>
              <c:ext xmlns:c16="http://schemas.microsoft.com/office/drawing/2014/chart" uri="{C3380CC4-5D6E-409C-BE32-E72D297353CC}">
                <c16:uniqueId val="{00000001-14BA-4517-8C7E-7BFE0C1E6572}"/>
              </c:ext>
            </c:extLst>
          </c:dPt>
          <c:dPt>
            <c:idx val="3"/>
            <c:invertIfNegative val="0"/>
            <c:bubble3D val="0"/>
            <c:spPr>
              <a:solidFill>
                <a:schemeClr val="accent2"/>
              </a:solidFill>
              <a:ln>
                <a:noFill/>
              </a:ln>
              <a:effectLst/>
            </c:spPr>
            <c:extLst>
              <c:ext xmlns:c16="http://schemas.microsoft.com/office/drawing/2014/chart" uri="{C3380CC4-5D6E-409C-BE32-E72D297353CC}">
                <c16:uniqueId val="{00000002-14BA-4517-8C7E-7BFE0C1E6572}"/>
              </c:ext>
            </c:extLst>
          </c:dPt>
          <c:dPt>
            <c:idx val="4"/>
            <c:invertIfNegative val="0"/>
            <c:bubble3D val="0"/>
            <c:spPr>
              <a:solidFill>
                <a:schemeClr val="accent2"/>
              </a:solidFill>
              <a:ln>
                <a:noFill/>
              </a:ln>
              <a:effectLst/>
            </c:spPr>
            <c:extLst>
              <c:ext xmlns:c16="http://schemas.microsoft.com/office/drawing/2014/chart" uri="{C3380CC4-5D6E-409C-BE32-E72D297353CC}">
                <c16:uniqueId val="{00000003-14BA-4517-8C7E-7BFE0C1E6572}"/>
              </c:ext>
            </c:extLst>
          </c:dPt>
          <c:dPt>
            <c:idx val="5"/>
            <c:invertIfNegative val="0"/>
            <c:bubble3D val="0"/>
            <c:spPr>
              <a:solidFill>
                <a:schemeClr val="bg2">
                  <a:lumMod val="50000"/>
                </a:schemeClr>
              </a:solidFill>
              <a:ln>
                <a:noFill/>
              </a:ln>
              <a:effectLst/>
            </c:spPr>
            <c:extLst>
              <c:ext xmlns:c16="http://schemas.microsoft.com/office/drawing/2014/chart" uri="{C3380CC4-5D6E-409C-BE32-E72D297353CC}">
                <c16:uniqueId val="{00000004-14BA-4517-8C7E-7BFE0C1E6572}"/>
              </c:ext>
            </c:extLst>
          </c:dPt>
          <c:dPt>
            <c:idx val="6"/>
            <c:invertIfNegative val="0"/>
            <c:bubble3D val="0"/>
            <c:spPr>
              <a:solidFill>
                <a:schemeClr val="accent4"/>
              </a:solidFill>
              <a:ln>
                <a:noFill/>
              </a:ln>
              <a:effectLst/>
            </c:spPr>
            <c:extLst>
              <c:ext xmlns:c16="http://schemas.microsoft.com/office/drawing/2014/chart" uri="{C3380CC4-5D6E-409C-BE32-E72D297353CC}">
                <c16:uniqueId val="{00000005-14BA-4517-8C7E-7BFE0C1E6572}"/>
              </c:ext>
            </c:extLst>
          </c:dPt>
          <c:dPt>
            <c:idx val="7"/>
            <c:invertIfNegative val="0"/>
            <c:bubble3D val="0"/>
            <c:spPr>
              <a:solidFill>
                <a:schemeClr val="accent4"/>
              </a:solidFill>
              <a:ln>
                <a:noFill/>
              </a:ln>
              <a:effectLst/>
            </c:spPr>
            <c:extLst>
              <c:ext xmlns:c16="http://schemas.microsoft.com/office/drawing/2014/chart" uri="{C3380CC4-5D6E-409C-BE32-E72D297353CC}">
                <c16:uniqueId val="{00000006-14BA-4517-8C7E-7BFE0C1E6572}"/>
              </c:ext>
            </c:extLst>
          </c:dPt>
          <c:dPt>
            <c:idx val="8"/>
            <c:invertIfNegative val="0"/>
            <c:bubble3D val="0"/>
            <c:spPr>
              <a:solidFill>
                <a:schemeClr val="accent4"/>
              </a:solidFill>
              <a:ln>
                <a:noFill/>
              </a:ln>
              <a:effectLst/>
            </c:spPr>
            <c:extLst>
              <c:ext xmlns:c16="http://schemas.microsoft.com/office/drawing/2014/chart" uri="{C3380CC4-5D6E-409C-BE32-E72D297353CC}">
                <c16:uniqueId val="{00000007-14BA-4517-8C7E-7BFE0C1E6572}"/>
              </c:ext>
            </c:extLst>
          </c:dPt>
          <c:cat>
            <c:numRef>
              <c:f>LminusD!$B$115:$B$125</c:f>
              <c:numCache>
                <c:formatCode>General</c:formatCode>
                <c:ptCount val="11"/>
                <c:pt idx="0">
                  <c:v>-5</c:v>
                </c:pt>
                <c:pt idx="1">
                  <c:v>-4</c:v>
                </c:pt>
                <c:pt idx="2">
                  <c:v>-3</c:v>
                </c:pt>
                <c:pt idx="3">
                  <c:v>-2</c:v>
                </c:pt>
                <c:pt idx="4">
                  <c:v>-1</c:v>
                </c:pt>
                <c:pt idx="5">
                  <c:v>0</c:v>
                </c:pt>
                <c:pt idx="6">
                  <c:v>1</c:v>
                </c:pt>
                <c:pt idx="7">
                  <c:v>2</c:v>
                </c:pt>
                <c:pt idx="8">
                  <c:v>3</c:v>
                </c:pt>
                <c:pt idx="9">
                  <c:v>4</c:v>
                </c:pt>
                <c:pt idx="10">
                  <c:v>5</c:v>
                </c:pt>
              </c:numCache>
            </c:numRef>
          </c:cat>
          <c:val>
            <c:numRef>
              <c:f>LminusD!$AA$115:$AA$125</c:f>
              <c:numCache>
                <c:formatCode>General</c:formatCode>
                <c:ptCount val="11"/>
                <c:pt idx="0">
                  <c:v>0</c:v>
                </c:pt>
                <c:pt idx="1">
                  <c:v>0</c:v>
                </c:pt>
                <c:pt idx="2">
                  <c:v>2</c:v>
                </c:pt>
                <c:pt idx="3">
                  <c:v>2</c:v>
                </c:pt>
                <c:pt idx="4">
                  <c:v>12</c:v>
                </c:pt>
                <c:pt idx="5">
                  <c:v>24</c:v>
                </c:pt>
                <c:pt idx="6">
                  <c:v>21</c:v>
                </c:pt>
                <c:pt idx="7">
                  <c:v>10</c:v>
                </c:pt>
                <c:pt idx="8">
                  <c:v>4</c:v>
                </c:pt>
                <c:pt idx="9">
                  <c:v>0</c:v>
                </c:pt>
                <c:pt idx="10">
                  <c:v>0</c:v>
                </c:pt>
              </c:numCache>
            </c:numRef>
          </c:val>
          <c:extLst>
            <c:ext xmlns:c16="http://schemas.microsoft.com/office/drawing/2014/chart" uri="{C3380CC4-5D6E-409C-BE32-E72D297353CC}">
              <c16:uniqueId val="{00000000-14BA-4517-8C7E-7BFE0C1E6572}"/>
            </c:ext>
          </c:extLst>
        </c:ser>
        <c:dLbls>
          <c:showLegendKey val="0"/>
          <c:showVal val="0"/>
          <c:showCatName val="0"/>
          <c:showSerName val="0"/>
          <c:showPercent val="0"/>
          <c:showBubbleSize val="0"/>
        </c:dLbls>
        <c:gapWidth val="20"/>
        <c:axId val="732410816"/>
        <c:axId val="732405056"/>
      </c:barChart>
      <c:catAx>
        <c:axId val="73241081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change in Likert Score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05056"/>
        <c:crossesAt val="0"/>
        <c:auto val="1"/>
        <c:lblAlgn val="ctr"/>
        <c:lblOffset val="100"/>
        <c:noMultiLvlLbl val="0"/>
      </c:catAx>
      <c:valAx>
        <c:axId val="732405056"/>
        <c:scaling>
          <c:orientation val="minMax"/>
          <c:max val="40"/>
          <c:min val="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frequency</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low"/>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10816"/>
        <c:crossesAt val="0"/>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Q5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LminusD!$AI$114</c:f>
              <c:strCache>
                <c:ptCount val="1"/>
                <c:pt idx="0">
                  <c:v>LminusD_Q5</c:v>
                </c:pt>
              </c:strCache>
            </c:strRef>
          </c:tx>
          <c:spPr>
            <a:solidFill>
              <a:schemeClr val="accent1"/>
            </a:solidFill>
            <a:ln>
              <a:noFill/>
            </a:ln>
            <a:effectLst/>
          </c:spPr>
          <c:invertIfNegative val="0"/>
          <c:dPt>
            <c:idx val="3"/>
            <c:invertIfNegative val="0"/>
            <c:bubble3D val="0"/>
            <c:spPr>
              <a:solidFill>
                <a:schemeClr val="accent2"/>
              </a:solidFill>
              <a:ln>
                <a:noFill/>
              </a:ln>
              <a:effectLst/>
            </c:spPr>
            <c:extLst>
              <c:ext xmlns:c16="http://schemas.microsoft.com/office/drawing/2014/chart" uri="{C3380CC4-5D6E-409C-BE32-E72D297353CC}">
                <c16:uniqueId val="{00000003-BC06-48E6-88F8-F97552D9BD78}"/>
              </c:ext>
            </c:extLst>
          </c:dPt>
          <c:dPt>
            <c:idx val="4"/>
            <c:invertIfNegative val="0"/>
            <c:bubble3D val="0"/>
            <c:spPr>
              <a:solidFill>
                <a:schemeClr val="accent2"/>
              </a:solidFill>
              <a:ln>
                <a:noFill/>
              </a:ln>
              <a:effectLst/>
            </c:spPr>
            <c:extLst>
              <c:ext xmlns:c16="http://schemas.microsoft.com/office/drawing/2014/chart" uri="{C3380CC4-5D6E-409C-BE32-E72D297353CC}">
                <c16:uniqueId val="{00000002-BC06-48E6-88F8-F97552D9BD78}"/>
              </c:ext>
            </c:extLst>
          </c:dPt>
          <c:dPt>
            <c:idx val="5"/>
            <c:invertIfNegative val="0"/>
            <c:bubble3D val="0"/>
            <c:spPr>
              <a:solidFill>
                <a:schemeClr val="bg2">
                  <a:lumMod val="50000"/>
                </a:schemeClr>
              </a:solidFill>
              <a:ln>
                <a:noFill/>
              </a:ln>
              <a:effectLst/>
            </c:spPr>
            <c:extLst>
              <c:ext xmlns:c16="http://schemas.microsoft.com/office/drawing/2014/chart" uri="{C3380CC4-5D6E-409C-BE32-E72D297353CC}">
                <c16:uniqueId val="{00000001-BC06-48E6-88F8-F97552D9BD78}"/>
              </c:ext>
            </c:extLst>
          </c:dPt>
          <c:dPt>
            <c:idx val="6"/>
            <c:invertIfNegative val="0"/>
            <c:bubble3D val="0"/>
            <c:spPr>
              <a:solidFill>
                <a:schemeClr val="accent4"/>
              </a:solidFill>
              <a:ln>
                <a:noFill/>
              </a:ln>
              <a:effectLst/>
            </c:spPr>
            <c:extLst>
              <c:ext xmlns:c16="http://schemas.microsoft.com/office/drawing/2014/chart" uri="{C3380CC4-5D6E-409C-BE32-E72D297353CC}">
                <c16:uniqueId val="{00000004-BC06-48E6-88F8-F97552D9BD78}"/>
              </c:ext>
            </c:extLst>
          </c:dPt>
          <c:dPt>
            <c:idx val="7"/>
            <c:invertIfNegative val="0"/>
            <c:bubble3D val="0"/>
            <c:spPr>
              <a:solidFill>
                <a:schemeClr val="accent4"/>
              </a:solidFill>
              <a:ln>
                <a:noFill/>
              </a:ln>
              <a:effectLst/>
            </c:spPr>
            <c:extLst>
              <c:ext xmlns:c16="http://schemas.microsoft.com/office/drawing/2014/chart" uri="{C3380CC4-5D6E-409C-BE32-E72D297353CC}">
                <c16:uniqueId val="{00000005-BC06-48E6-88F8-F97552D9BD78}"/>
              </c:ext>
            </c:extLst>
          </c:dPt>
          <c:dPt>
            <c:idx val="8"/>
            <c:invertIfNegative val="0"/>
            <c:bubble3D val="0"/>
            <c:spPr>
              <a:solidFill>
                <a:schemeClr val="accent4"/>
              </a:solidFill>
              <a:ln>
                <a:noFill/>
              </a:ln>
              <a:effectLst/>
            </c:spPr>
            <c:extLst>
              <c:ext xmlns:c16="http://schemas.microsoft.com/office/drawing/2014/chart" uri="{C3380CC4-5D6E-409C-BE32-E72D297353CC}">
                <c16:uniqueId val="{00000006-BC06-48E6-88F8-F97552D9BD78}"/>
              </c:ext>
            </c:extLst>
          </c:dPt>
          <c:dPt>
            <c:idx val="9"/>
            <c:invertIfNegative val="0"/>
            <c:bubble3D val="0"/>
            <c:spPr>
              <a:solidFill>
                <a:schemeClr val="accent4"/>
              </a:solidFill>
              <a:ln>
                <a:noFill/>
              </a:ln>
              <a:effectLst/>
            </c:spPr>
            <c:extLst>
              <c:ext xmlns:c16="http://schemas.microsoft.com/office/drawing/2014/chart" uri="{C3380CC4-5D6E-409C-BE32-E72D297353CC}">
                <c16:uniqueId val="{00000007-BC06-48E6-88F8-F97552D9BD78}"/>
              </c:ext>
            </c:extLst>
          </c:dPt>
          <c:dPt>
            <c:idx val="10"/>
            <c:invertIfNegative val="0"/>
            <c:bubble3D val="0"/>
            <c:spPr>
              <a:solidFill>
                <a:schemeClr val="accent4"/>
              </a:solidFill>
              <a:ln>
                <a:noFill/>
              </a:ln>
              <a:effectLst/>
            </c:spPr>
            <c:extLst>
              <c:ext xmlns:c16="http://schemas.microsoft.com/office/drawing/2014/chart" uri="{C3380CC4-5D6E-409C-BE32-E72D297353CC}">
                <c16:uniqueId val="{00000008-BC06-48E6-88F8-F97552D9BD78}"/>
              </c:ext>
            </c:extLst>
          </c:dPt>
          <c:cat>
            <c:numRef>
              <c:f>LminusD!$B$115:$B$125</c:f>
              <c:numCache>
                <c:formatCode>General</c:formatCode>
                <c:ptCount val="11"/>
                <c:pt idx="0">
                  <c:v>-5</c:v>
                </c:pt>
                <c:pt idx="1">
                  <c:v>-4</c:v>
                </c:pt>
                <c:pt idx="2">
                  <c:v>-3</c:v>
                </c:pt>
                <c:pt idx="3">
                  <c:v>-2</c:v>
                </c:pt>
                <c:pt idx="4">
                  <c:v>-1</c:v>
                </c:pt>
                <c:pt idx="5">
                  <c:v>0</c:v>
                </c:pt>
                <c:pt idx="6">
                  <c:v>1</c:v>
                </c:pt>
                <c:pt idx="7">
                  <c:v>2</c:v>
                </c:pt>
                <c:pt idx="8">
                  <c:v>3</c:v>
                </c:pt>
                <c:pt idx="9">
                  <c:v>4</c:v>
                </c:pt>
                <c:pt idx="10">
                  <c:v>5</c:v>
                </c:pt>
              </c:numCache>
            </c:numRef>
          </c:cat>
          <c:val>
            <c:numRef>
              <c:f>LminusD!$AI$115:$AI$125</c:f>
              <c:numCache>
                <c:formatCode>General</c:formatCode>
                <c:ptCount val="11"/>
                <c:pt idx="0">
                  <c:v>0</c:v>
                </c:pt>
                <c:pt idx="1">
                  <c:v>0</c:v>
                </c:pt>
                <c:pt idx="2">
                  <c:v>0</c:v>
                </c:pt>
                <c:pt idx="3">
                  <c:v>4</c:v>
                </c:pt>
                <c:pt idx="4">
                  <c:v>10</c:v>
                </c:pt>
                <c:pt idx="5">
                  <c:v>20</c:v>
                </c:pt>
                <c:pt idx="6">
                  <c:v>21</c:v>
                </c:pt>
                <c:pt idx="7">
                  <c:v>9</c:v>
                </c:pt>
                <c:pt idx="8">
                  <c:v>6</c:v>
                </c:pt>
                <c:pt idx="9">
                  <c:v>4</c:v>
                </c:pt>
                <c:pt idx="10">
                  <c:v>2</c:v>
                </c:pt>
              </c:numCache>
            </c:numRef>
          </c:val>
          <c:extLst>
            <c:ext xmlns:c16="http://schemas.microsoft.com/office/drawing/2014/chart" uri="{C3380CC4-5D6E-409C-BE32-E72D297353CC}">
              <c16:uniqueId val="{00000000-BC06-48E6-88F8-F97552D9BD78}"/>
            </c:ext>
          </c:extLst>
        </c:ser>
        <c:dLbls>
          <c:showLegendKey val="0"/>
          <c:showVal val="0"/>
          <c:showCatName val="0"/>
          <c:showSerName val="0"/>
          <c:showPercent val="0"/>
          <c:showBubbleSize val="0"/>
        </c:dLbls>
        <c:gapWidth val="20"/>
        <c:axId val="732410816"/>
        <c:axId val="732405056"/>
      </c:barChart>
      <c:catAx>
        <c:axId val="73241081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sz="1000" b="0" i="0" u="none" strike="noStrike" kern="1200" baseline="0">
                    <a:solidFill>
                      <a:sysClr val="windowText" lastClr="000000">
                        <a:lumMod val="65000"/>
                        <a:lumOff val="35000"/>
                      </a:sysClr>
                    </a:solidFill>
                  </a:rPr>
                  <a:t>change in Likert Score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05056"/>
        <c:crossesAt val="0"/>
        <c:auto val="1"/>
        <c:lblAlgn val="ctr"/>
        <c:lblOffset val="100"/>
        <c:noMultiLvlLbl val="0"/>
      </c:catAx>
      <c:valAx>
        <c:axId val="732405056"/>
        <c:scaling>
          <c:orientation val="minMax"/>
          <c:max val="40"/>
          <c:min val="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frequency</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low"/>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10816"/>
        <c:crossesAt val="0"/>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Q6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LminusD!$AQ$114</c:f>
              <c:strCache>
                <c:ptCount val="1"/>
                <c:pt idx="0">
                  <c:v>LminusD_Q6</c:v>
                </c:pt>
              </c:strCache>
            </c:strRef>
          </c:tx>
          <c:spPr>
            <a:solidFill>
              <a:schemeClr val="accent1"/>
            </a:solidFill>
            <a:ln>
              <a:noFill/>
            </a:ln>
            <a:effectLst/>
          </c:spPr>
          <c:invertIfNegative val="0"/>
          <c:dPt>
            <c:idx val="2"/>
            <c:invertIfNegative val="0"/>
            <c:bubble3D val="0"/>
            <c:spPr>
              <a:solidFill>
                <a:schemeClr val="accent2"/>
              </a:solidFill>
              <a:ln>
                <a:noFill/>
              </a:ln>
              <a:effectLst/>
            </c:spPr>
            <c:extLst>
              <c:ext xmlns:c16="http://schemas.microsoft.com/office/drawing/2014/chart" uri="{C3380CC4-5D6E-409C-BE32-E72D297353CC}">
                <c16:uniqueId val="{00000004-6608-4964-AD87-05A42FB50575}"/>
              </c:ext>
            </c:extLst>
          </c:dPt>
          <c:dPt>
            <c:idx val="3"/>
            <c:invertIfNegative val="0"/>
            <c:bubble3D val="0"/>
            <c:spPr>
              <a:solidFill>
                <a:schemeClr val="accent2"/>
              </a:solidFill>
              <a:ln>
                <a:noFill/>
              </a:ln>
              <a:effectLst/>
            </c:spPr>
            <c:extLst>
              <c:ext xmlns:c16="http://schemas.microsoft.com/office/drawing/2014/chart" uri="{C3380CC4-5D6E-409C-BE32-E72D297353CC}">
                <c16:uniqueId val="{00000003-6608-4964-AD87-05A42FB50575}"/>
              </c:ext>
            </c:extLst>
          </c:dPt>
          <c:dPt>
            <c:idx val="4"/>
            <c:invertIfNegative val="0"/>
            <c:bubble3D val="0"/>
            <c:spPr>
              <a:solidFill>
                <a:schemeClr val="accent2"/>
              </a:solidFill>
              <a:ln>
                <a:noFill/>
              </a:ln>
              <a:effectLst/>
            </c:spPr>
            <c:extLst>
              <c:ext xmlns:c16="http://schemas.microsoft.com/office/drawing/2014/chart" uri="{C3380CC4-5D6E-409C-BE32-E72D297353CC}">
                <c16:uniqueId val="{00000002-6608-4964-AD87-05A42FB50575}"/>
              </c:ext>
            </c:extLst>
          </c:dPt>
          <c:dPt>
            <c:idx val="5"/>
            <c:invertIfNegative val="0"/>
            <c:bubble3D val="0"/>
            <c:spPr>
              <a:solidFill>
                <a:schemeClr val="bg2">
                  <a:lumMod val="50000"/>
                </a:schemeClr>
              </a:solidFill>
              <a:ln>
                <a:noFill/>
              </a:ln>
              <a:effectLst/>
            </c:spPr>
            <c:extLst>
              <c:ext xmlns:c16="http://schemas.microsoft.com/office/drawing/2014/chart" uri="{C3380CC4-5D6E-409C-BE32-E72D297353CC}">
                <c16:uniqueId val="{00000001-6608-4964-AD87-05A42FB50575}"/>
              </c:ext>
            </c:extLst>
          </c:dPt>
          <c:dPt>
            <c:idx val="6"/>
            <c:invertIfNegative val="0"/>
            <c:bubble3D val="0"/>
            <c:spPr>
              <a:solidFill>
                <a:schemeClr val="accent4"/>
              </a:solidFill>
              <a:ln>
                <a:noFill/>
              </a:ln>
              <a:effectLst/>
            </c:spPr>
            <c:extLst>
              <c:ext xmlns:c16="http://schemas.microsoft.com/office/drawing/2014/chart" uri="{C3380CC4-5D6E-409C-BE32-E72D297353CC}">
                <c16:uniqueId val="{00000005-6608-4964-AD87-05A42FB50575}"/>
              </c:ext>
            </c:extLst>
          </c:dPt>
          <c:dPt>
            <c:idx val="7"/>
            <c:invertIfNegative val="0"/>
            <c:bubble3D val="0"/>
            <c:spPr>
              <a:solidFill>
                <a:schemeClr val="accent4"/>
              </a:solidFill>
              <a:ln>
                <a:noFill/>
              </a:ln>
              <a:effectLst/>
            </c:spPr>
            <c:extLst>
              <c:ext xmlns:c16="http://schemas.microsoft.com/office/drawing/2014/chart" uri="{C3380CC4-5D6E-409C-BE32-E72D297353CC}">
                <c16:uniqueId val="{00000006-6608-4964-AD87-05A42FB50575}"/>
              </c:ext>
            </c:extLst>
          </c:dPt>
          <c:dPt>
            <c:idx val="8"/>
            <c:invertIfNegative val="0"/>
            <c:bubble3D val="0"/>
            <c:spPr>
              <a:solidFill>
                <a:schemeClr val="accent4"/>
              </a:solidFill>
              <a:ln>
                <a:noFill/>
              </a:ln>
              <a:effectLst/>
            </c:spPr>
            <c:extLst>
              <c:ext xmlns:c16="http://schemas.microsoft.com/office/drawing/2014/chart" uri="{C3380CC4-5D6E-409C-BE32-E72D297353CC}">
                <c16:uniqueId val="{00000007-6608-4964-AD87-05A42FB50575}"/>
              </c:ext>
            </c:extLst>
          </c:dPt>
          <c:dPt>
            <c:idx val="9"/>
            <c:invertIfNegative val="0"/>
            <c:bubble3D val="0"/>
            <c:spPr>
              <a:solidFill>
                <a:schemeClr val="accent4"/>
              </a:solidFill>
              <a:ln>
                <a:noFill/>
              </a:ln>
              <a:effectLst/>
            </c:spPr>
            <c:extLst>
              <c:ext xmlns:c16="http://schemas.microsoft.com/office/drawing/2014/chart" uri="{C3380CC4-5D6E-409C-BE32-E72D297353CC}">
                <c16:uniqueId val="{00000008-6608-4964-AD87-05A42FB50575}"/>
              </c:ext>
            </c:extLst>
          </c:dPt>
          <c:cat>
            <c:numRef>
              <c:f>LminusD!$B$115:$B$125</c:f>
              <c:numCache>
                <c:formatCode>General</c:formatCode>
                <c:ptCount val="11"/>
                <c:pt idx="0">
                  <c:v>-5</c:v>
                </c:pt>
                <c:pt idx="1">
                  <c:v>-4</c:v>
                </c:pt>
                <c:pt idx="2">
                  <c:v>-3</c:v>
                </c:pt>
                <c:pt idx="3">
                  <c:v>-2</c:v>
                </c:pt>
                <c:pt idx="4">
                  <c:v>-1</c:v>
                </c:pt>
                <c:pt idx="5">
                  <c:v>0</c:v>
                </c:pt>
                <c:pt idx="6">
                  <c:v>1</c:v>
                </c:pt>
                <c:pt idx="7">
                  <c:v>2</c:v>
                </c:pt>
                <c:pt idx="8">
                  <c:v>3</c:v>
                </c:pt>
                <c:pt idx="9">
                  <c:v>4</c:v>
                </c:pt>
                <c:pt idx="10">
                  <c:v>5</c:v>
                </c:pt>
              </c:numCache>
            </c:numRef>
          </c:cat>
          <c:val>
            <c:numRef>
              <c:f>LminusD!$AQ$115:$AQ$125</c:f>
              <c:numCache>
                <c:formatCode>General</c:formatCode>
                <c:ptCount val="11"/>
                <c:pt idx="0">
                  <c:v>0</c:v>
                </c:pt>
                <c:pt idx="1">
                  <c:v>0</c:v>
                </c:pt>
                <c:pt idx="2">
                  <c:v>1</c:v>
                </c:pt>
                <c:pt idx="3">
                  <c:v>8</c:v>
                </c:pt>
                <c:pt idx="4">
                  <c:v>5</c:v>
                </c:pt>
                <c:pt idx="5">
                  <c:v>19</c:v>
                </c:pt>
                <c:pt idx="6">
                  <c:v>25</c:v>
                </c:pt>
                <c:pt idx="7">
                  <c:v>12</c:v>
                </c:pt>
                <c:pt idx="8">
                  <c:v>5</c:v>
                </c:pt>
                <c:pt idx="9">
                  <c:v>1</c:v>
                </c:pt>
                <c:pt idx="10">
                  <c:v>0</c:v>
                </c:pt>
              </c:numCache>
            </c:numRef>
          </c:val>
          <c:extLst>
            <c:ext xmlns:c16="http://schemas.microsoft.com/office/drawing/2014/chart" uri="{C3380CC4-5D6E-409C-BE32-E72D297353CC}">
              <c16:uniqueId val="{00000000-6608-4964-AD87-05A42FB50575}"/>
            </c:ext>
          </c:extLst>
        </c:ser>
        <c:dLbls>
          <c:showLegendKey val="0"/>
          <c:showVal val="0"/>
          <c:showCatName val="0"/>
          <c:showSerName val="0"/>
          <c:showPercent val="0"/>
          <c:showBubbleSize val="0"/>
        </c:dLbls>
        <c:gapWidth val="20"/>
        <c:axId val="732410816"/>
        <c:axId val="732405056"/>
      </c:barChart>
      <c:catAx>
        <c:axId val="73241081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sz="1000" b="0" i="0" u="none" strike="noStrike" kern="1200" baseline="0">
                    <a:solidFill>
                      <a:sysClr val="windowText" lastClr="000000">
                        <a:lumMod val="65000"/>
                        <a:lumOff val="35000"/>
                      </a:sysClr>
                    </a:solidFill>
                  </a:rPr>
                  <a:t>change in Likert Score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05056"/>
        <c:crossesAt val="0"/>
        <c:auto val="1"/>
        <c:lblAlgn val="ctr"/>
        <c:lblOffset val="100"/>
        <c:noMultiLvlLbl val="0"/>
      </c:catAx>
      <c:valAx>
        <c:axId val="732405056"/>
        <c:scaling>
          <c:orientation val="minMax"/>
          <c:max val="40"/>
          <c:min val="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frequency</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low"/>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10816"/>
        <c:crossesAt val="0"/>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Q7</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LminusD!$AY$114</c:f>
              <c:strCache>
                <c:ptCount val="1"/>
                <c:pt idx="0">
                  <c:v>LminusD_Q7</c:v>
                </c:pt>
              </c:strCache>
            </c:strRef>
          </c:tx>
          <c:spPr>
            <a:solidFill>
              <a:schemeClr val="accent1"/>
            </a:solidFill>
            <a:ln>
              <a:noFill/>
            </a:ln>
            <a:effectLst/>
          </c:spPr>
          <c:invertIfNegative val="0"/>
          <c:dPt>
            <c:idx val="3"/>
            <c:invertIfNegative val="0"/>
            <c:bubble3D val="0"/>
            <c:spPr>
              <a:solidFill>
                <a:schemeClr val="accent2"/>
              </a:solidFill>
              <a:ln>
                <a:noFill/>
              </a:ln>
              <a:effectLst/>
            </c:spPr>
            <c:extLst>
              <c:ext xmlns:c16="http://schemas.microsoft.com/office/drawing/2014/chart" uri="{C3380CC4-5D6E-409C-BE32-E72D297353CC}">
                <c16:uniqueId val="{00000008-50BC-4923-888C-605B706223F9}"/>
              </c:ext>
            </c:extLst>
          </c:dPt>
          <c:dPt>
            <c:idx val="4"/>
            <c:invertIfNegative val="0"/>
            <c:bubble3D val="0"/>
            <c:spPr>
              <a:solidFill>
                <a:schemeClr val="accent2"/>
              </a:solidFill>
              <a:ln>
                <a:noFill/>
              </a:ln>
              <a:effectLst/>
            </c:spPr>
            <c:extLst>
              <c:ext xmlns:c16="http://schemas.microsoft.com/office/drawing/2014/chart" uri="{C3380CC4-5D6E-409C-BE32-E72D297353CC}">
                <c16:uniqueId val="{00000007-50BC-4923-888C-605B706223F9}"/>
              </c:ext>
            </c:extLst>
          </c:dPt>
          <c:dPt>
            <c:idx val="5"/>
            <c:invertIfNegative val="0"/>
            <c:bubble3D val="0"/>
            <c:spPr>
              <a:solidFill>
                <a:schemeClr val="bg2">
                  <a:lumMod val="50000"/>
                </a:schemeClr>
              </a:solidFill>
              <a:ln>
                <a:noFill/>
              </a:ln>
              <a:effectLst/>
            </c:spPr>
            <c:extLst>
              <c:ext xmlns:c16="http://schemas.microsoft.com/office/drawing/2014/chart" uri="{C3380CC4-5D6E-409C-BE32-E72D297353CC}">
                <c16:uniqueId val="{00000001-50BC-4923-888C-605B706223F9}"/>
              </c:ext>
            </c:extLst>
          </c:dPt>
          <c:dPt>
            <c:idx val="6"/>
            <c:invertIfNegative val="0"/>
            <c:bubble3D val="0"/>
            <c:spPr>
              <a:solidFill>
                <a:schemeClr val="accent4"/>
              </a:solidFill>
              <a:ln>
                <a:noFill/>
              </a:ln>
              <a:effectLst/>
            </c:spPr>
            <c:extLst>
              <c:ext xmlns:c16="http://schemas.microsoft.com/office/drawing/2014/chart" uri="{C3380CC4-5D6E-409C-BE32-E72D297353CC}">
                <c16:uniqueId val="{00000002-50BC-4923-888C-605B706223F9}"/>
              </c:ext>
            </c:extLst>
          </c:dPt>
          <c:dPt>
            <c:idx val="7"/>
            <c:invertIfNegative val="0"/>
            <c:bubble3D val="0"/>
            <c:spPr>
              <a:solidFill>
                <a:schemeClr val="accent4"/>
              </a:solidFill>
              <a:ln>
                <a:noFill/>
              </a:ln>
              <a:effectLst/>
            </c:spPr>
            <c:extLst>
              <c:ext xmlns:c16="http://schemas.microsoft.com/office/drawing/2014/chart" uri="{C3380CC4-5D6E-409C-BE32-E72D297353CC}">
                <c16:uniqueId val="{00000003-50BC-4923-888C-605B706223F9}"/>
              </c:ext>
            </c:extLst>
          </c:dPt>
          <c:dPt>
            <c:idx val="8"/>
            <c:invertIfNegative val="0"/>
            <c:bubble3D val="0"/>
            <c:spPr>
              <a:solidFill>
                <a:schemeClr val="accent4"/>
              </a:solidFill>
              <a:ln>
                <a:noFill/>
              </a:ln>
              <a:effectLst/>
            </c:spPr>
            <c:extLst>
              <c:ext xmlns:c16="http://schemas.microsoft.com/office/drawing/2014/chart" uri="{C3380CC4-5D6E-409C-BE32-E72D297353CC}">
                <c16:uniqueId val="{00000004-50BC-4923-888C-605B706223F9}"/>
              </c:ext>
            </c:extLst>
          </c:dPt>
          <c:dPt>
            <c:idx val="9"/>
            <c:invertIfNegative val="0"/>
            <c:bubble3D val="0"/>
            <c:spPr>
              <a:solidFill>
                <a:schemeClr val="accent4"/>
              </a:solidFill>
              <a:ln>
                <a:noFill/>
              </a:ln>
              <a:effectLst/>
            </c:spPr>
            <c:extLst>
              <c:ext xmlns:c16="http://schemas.microsoft.com/office/drawing/2014/chart" uri="{C3380CC4-5D6E-409C-BE32-E72D297353CC}">
                <c16:uniqueId val="{00000005-50BC-4923-888C-605B706223F9}"/>
              </c:ext>
            </c:extLst>
          </c:dPt>
          <c:dPt>
            <c:idx val="10"/>
            <c:invertIfNegative val="0"/>
            <c:bubble3D val="0"/>
            <c:spPr>
              <a:solidFill>
                <a:schemeClr val="accent4"/>
              </a:solidFill>
              <a:ln>
                <a:noFill/>
              </a:ln>
              <a:effectLst/>
            </c:spPr>
            <c:extLst>
              <c:ext xmlns:c16="http://schemas.microsoft.com/office/drawing/2014/chart" uri="{C3380CC4-5D6E-409C-BE32-E72D297353CC}">
                <c16:uniqueId val="{00000006-50BC-4923-888C-605B706223F9}"/>
              </c:ext>
            </c:extLst>
          </c:dPt>
          <c:cat>
            <c:numRef>
              <c:f>LminusD!$B$115:$B$125</c:f>
              <c:numCache>
                <c:formatCode>General</c:formatCode>
                <c:ptCount val="11"/>
                <c:pt idx="0">
                  <c:v>-5</c:v>
                </c:pt>
                <c:pt idx="1">
                  <c:v>-4</c:v>
                </c:pt>
                <c:pt idx="2">
                  <c:v>-3</c:v>
                </c:pt>
                <c:pt idx="3">
                  <c:v>-2</c:v>
                </c:pt>
                <c:pt idx="4">
                  <c:v>-1</c:v>
                </c:pt>
                <c:pt idx="5">
                  <c:v>0</c:v>
                </c:pt>
                <c:pt idx="6">
                  <c:v>1</c:v>
                </c:pt>
                <c:pt idx="7">
                  <c:v>2</c:v>
                </c:pt>
                <c:pt idx="8">
                  <c:v>3</c:v>
                </c:pt>
                <c:pt idx="9">
                  <c:v>4</c:v>
                </c:pt>
                <c:pt idx="10">
                  <c:v>5</c:v>
                </c:pt>
              </c:numCache>
            </c:numRef>
          </c:cat>
          <c:val>
            <c:numRef>
              <c:f>LminusD!$AY$115:$AY$125</c:f>
              <c:numCache>
                <c:formatCode>General</c:formatCode>
                <c:ptCount val="11"/>
                <c:pt idx="0">
                  <c:v>0</c:v>
                </c:pt>
                <c:pt idx="1">
                  <c:v>0</c:v>
                </c:pt>
                <c:pt idx="2">
                  <c:v>0</c:v>
                </c:pt>
                <c:pt idx="3">
                  <c:v>4</c:v>
                </c:pt>
                <c:pt idx="4">
                  <c:v>8</c:v>
                </c:pt>
                <c:pt idx="5">
                  <c:v>31</c:v>
                </c:pt>
                <c:pt idx="6">
                  <c:v>22</c:v>
                </c:pt>
                <c:pt idx="7">
                  <c:v>6</c:v>
                </c:pt>
                <c:pt idx="8">
                  <c:v>2</c:v>
                </c:pt>
                <c:pt idx="9">
                  <c:v>1</c:v>
                </c:pt>
                <c:pt idx="10">
                  <c:v>1</c:v>
                </c:pt>
              </c:numCache>
            </c:numRef>
          </c:val>
          <c:extLst>
            <c:ext xmlns:c16="http://schemas.microsoft.com/office/drawing/2014/chart" uri="{C3380CC4-5D6E-409C-BE32-E72D297353CC}">
              <c16:uniqueId val="{00000000-50BC-4923-888C-605B706223F9}"/>
            </c:ext>
          </c:extLst>
        </c:ser>
        <c:dLbls>
          <c:showLegendKey val="0"/>
          <c:showVal val="0"/>
          <c:showCatName val="0"/>
          <c:showSerName val="0"/>
          <c:showPercent val="0"/>
          <c:showBubbleSize val="0"/>
        </c:dLbls>
        <c:gapWidth val="20"/>
        <c:axId val="732410816"/>
        <c:axId val="732405056"/>
      </c:barChart>
      <c:catAx>
        <c:axId val="73241081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sz="1000" b="0" i="0" u="none" strike="noStrike" kern="1200" baseline="0">
                    <a:solidFill>
                      <a:sysClr val="windowText" lastClr="000000">
                        <a:lumMod val="65000"/>
                        <a:lumOff val="35000"/>
                      </a:sysClr>
                    </a:solidFill>
                  </a:rPr>
                  <a:t>change in Likert Score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05056"/>
        <c:crossesAt val="0"/>
        <c:auto val="1"/>
        <c:lblAlgn val="ctr"/>
        <c:lblOffset val="100"/>
        <c:noMultiLvlLbl val="0"/>
      </c:catAx>
      <c:valAx>
        <c:axId val="732405056"/>
        <c:scaling>
          <c:orientation val="minMax"/>
          <c:max val="40"/>
          <c:min val="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frequency</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low"/>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10816"/>
        <c:crossesAt val="0"/>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Q8</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LminusD!$BG$114</c:f>
              <c:strCache>
                <c:ptCount val="1"/>
                <c:pt idx="0">
                  <c:v>LminusD_Q8</c:v>
                </c:pt>
              </c:strCache>
            </c:strRef>
          </c:tx>
          <c:spPr>
            <a:solidFill>
              <a:schemeClr val="accent1"/>
            </a:solidFill>
            <a:ln>
              <a:noFill/>
            </a:ln>
            <a:effectLst/>
          </c:spPr>
          <c:invertIfNegative val="0"/>
          <c:dPt>
            <c:idx val="3"/>
            <c:invertIfNegative val="0"/>
            <c:bubble3D val="0"/>
            <c:spPr>
              <a:solidFill>
                <a:schemeClr val="accent2"/>
              </a:solidFill>
              <a:ln>
                <a:noFill/>
              </a:ln>
              <a:effectLst/>
            </c:spPr>
            <c:extLst>
              <c:ext xmlns:c16="http://schemas.microsoft.com/office/drawing/2014/chart" uri="{C3380CC4-5D6E-409C-BE32-E72D297353CC}">
                <c16:uniqueId val="{00000003-245F-4FB1-8898-FAD51D61CE0D}"/>
              </c:ext>
            </c:extLst>
          </c:dPt>
          <c:dPt>
            <c:idx val="4"/>
            <c:invertIfNegative val="0"/>
            <c:bubble3D val="0"/>
            <c:spPr>
              <a:solidFill>
                <a:schemeClr val="accent2"/>
              </a:solidFill>
              <a:ln>
                <a:noFill/>
              </a:ln>
              <a:effectLst/>
            </c:spPr>
            <c:extLst>
              <c:ext xmlns:c16="http://schemas.microsoft.com/office/drawing/2014/chart" uri="{C3380CC4-5D6E-409C-BE32-E72D297353CC}">
                <c16:uniqueId val="{00000002-245F-4FB1-8898-FAD51D61CE0D}"/>
              </c:ext>
            </c:extLst>
          </c:dPt>
          <c:dPt>
            <c:idx val="5"/>
            <c:invertIfNegative val="0"/>
            <c:bubble3D val="0"/>
            <c:spPr>
              <a:solidFill>
                <a:schemeClr val="bg2">
                  <a:lumMod val="50000"/>
                </a:schemeClr>
              </a:solidFill>
              <a:ln>
                <a:noFill/>
              </a:ln>
              <a:effectLst/>
            </c:spPr>
            <c:extLst>
              <c:ext xmlns:c16="http://schemas.microsoft.com/office/drawing/2014/chart" uri="{C3380CC4-5D6E-409C-BE32-E72D297353CC}">
                <c16:uniqueId val="{00000001-245F-4FB1-8898-FAD51D61CE0D}"/>
              </c:ext>
            </c:extLst>
          </c:dPt>
          <c:dPt>
            <c:idx val="6"/>
            <c:invertIfNegative val="0"/>
            <c:bubble3D val="0"/>
            <c:spPr>
              <a:solidFill>
                <a:schemeClr val="accent4"/>
              </a:solidFill>
              <a:ln>
                <a:noFill/>
              </a:ln>
              <a:effectLst/>
            </c:spPr>
            <c:extLst>
              <c:ext xmlns:c16="http://schemas.microsoft.com/office/drawing/2014/chart" uri="{C3380CC4-5D6E-409C-BE32-E72D297353CC}">
                <c16:uniqueId val="{00000004-245F-4FB1-8898-FAD51D61CE0D}"/>
              </c:ext>
            </c:extLst>
          </c:dPt>
          <c:dPt>
            <c:idx val="7"/>
            <c:invertIfNegative val="0"/>
            <c:bubble3D val="0"/>
            <c:spPr>
              <a:solidFill>
                <a:schemeClr val="accent4"/>
              </a:solidFill>
              <a:ln>
                <a:noFill/>
              </a:ln>
              <a:effectLst/>
            </c:spPr>
            <c:extLst>
              <c:ext xmlns:c16="http://schemas.microsoft.com/office/drawing/2014/chart" uri="{C3380CC4-5D6E-409C-BE32-E72D297353CC}">
                <c16:uniqueId val="{00000005-245F-4FB1-8898-FAD51D61CE0D}"/>
              </c:ext>
            </c:extLst>
          </c:dPt>
          <c:dPt>
            <c:idx val="8"/>
            <c:invertIfNegative val="0"/>
            <c:bubble3D val="0"/>
            <c:spPr>
              <a:solidFill>
                <a:schemeClr val="accent4"/>
              </a:solidFill>
              <a:ln>
                <a:noFill/>
              </a:ln>
              <a:effectLst/>
            </c:spPr>
            <c:extLst>
              <c:ext xmlns:c16="http://schemas.microsoft.com/office/drawing/2014/chart" uri="{C3380CC4-5D6E-409C-BE32-E72D297353CC}">
                <c16:uniqueId val="{00000006-245F-4FB1-8898-FAD51D61CE0D}"/>
              </c:ext>
            </c:extLst>
          </c:dPt>
          <c:dPt>
            <c:idx val="9"/>
            <c:invertIfNegative val="0"/>
            <c:bubble3D val="0"/>
            <c:spPr>
              <a:solidFill>
                <a:schemeClr val="accent4"/>
              </a:solidFill>
              <a:ln>
                <a:noFill/>
              </a:ln>
              <a:effectLst/>
            </c:spPr>
            <c:extLst>
              <c:ext xmlns:c16="http://schemas.microsoft.com/office/drawing/2014/chart" uri="{C3380CC4-5D6E-409C-BE32-E72D297353CC}">
                <c16:uniqueId val="{00000007-245F-4FB1-8898-FAD51D61CE0D}"/>
              </c:ext>
            </c:extLst>
          </c:dPt>
          <c:cat>
            <c:numRef>
              <c:f>LminusD!$B$115:$B$125</c:f>
              <c:numCache>
                <c:formatCode>General</c:formatCode>
                <c:ptCount val="11"/>
                <c:pt idx="0">
                  <c:v>-5</c:v>
                </c:pt>
                <c:pt idx="1">
                  <c:v>-4</c:v>
                </c:pt>
                <c:pt idx="2">
                  <c:v>-3</c:v>
                </c:pt>
                <c:pt idx="3">
                  <c:v>-2</c:v>
                </c:pt>
                <c:pt idx="4">
                  <c:v>-1</c:v>
                </c:pt>
                <c:pt idx="5">
                  <c:v>0</c:v>
                </c:pt>
                <c:pt idx="6">
                  <c:v>1</c:v>
                </c:pt>
                <c:pt idx="7">
                  <c:v>2</c:v>
                </c:pt>
                <c:pt idx="8">
                  <c:v>3</c:v>
                </c:pt>
                <c:pt idx="9">
                  <c:v>4</c:v>
                </c:pt>
                <c:pt idx="10">
                  <c:v>5</c:v>
                </c:pt>
              </c:numCache>
            </c:numRef>
          </c:cat>
          <c:val>
            <c:numRef>
              <c:f>LminusD!$BG$115:$BG$125</c:f>
              <c:numCache>
                <c:formatCode>General</c:formatCode>
                <c:ptCount val="11"/>
                <c:pt idx="0">
                  <c:v>0</c:v>
                </c:pt>
                <c:pt idx="1">
                  <c:v>0</c:v>
                </c:pt>
                <c:pt idx="2">
                  <c:v>0</c:v>
                </c:pt>
                <c:pt idx="3">
                  <c:v>1</c:v>
                </c:pt>
                <c:pt idx="4">
                  <c:v>10</c:v>
                </c:pt>
                <c:pt idx="5">
                  <c:v>24</c:v>
                </c:pt>
                <c:pt idx="6">
                  <c:v>25</c:v>
                </c:pt>
                <c:pt idx="7">
                  <c:v>9</c:v>
                </c:pt>
                <c:pt idx="8">
                  <c:v>5</c:v>
                </c:pt>
                <c:pt idx="9">
                  <c:v>1</c:v>
                </c:pt>
                <c:pt idx="10">
                  <c:v>0</c:v>
                </c:pt>
              </c:numCache>
            </c:numRef>
          </c:val>
          <c:extLst>
            <c:ext xmlns:c16="http://schemas.microsoft.com/office/drawing/2014/chart" uri="{C3380CC4-5D6E-409C-BE32-E72D297353CC}">
              <c16:uniqueId val="{00000000-245F-4FB1-8898-FAD51D61CE0D}"/>
            </c:ext>
          </c:extLst>
        </c:ser>
        <c:dLbls>
          <c:showLegendKey val="0"/>
          <c:showVal val="0"/>
          <c:showCatName val="0"/>
          <c:showSerName val="0"/>
          <c:showPercent val="0"/>
          <c:showBubbleSize val="0"/>
        </c:dLbls>
        <c:gapWidth val="20"/>
        <c:axId val="732410816"/>
        <c:axId val="732405056"/>
      </c:barChart>
      <c:catAx>
        <c:axId val="73241081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sz="1000" b="0" i="0" u="none" strike="noStrike" kern="1200" baseline="0">
                    <a:solidFill>
                      <a:sysClr val="windowText" lastClr="000000">
                        <a:lumMod val="65000"/>
                        <a:lumOff val="35000"/>
                      </a:sysClr>
                    </a:solidFill>
                  </a:rPr>
                  <a:t>change in Likert Score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05056"/>
        <c:crossesAt val="0"/>
        <c:auto val="1"/>
        <c:lblAlgn val="ctr"/>
        <c:lblOffset val="100"/>
        <c:noMultiLvlLbl val="0"/>
      </c:catAx>
      <c:valAx>
        <c:axId val="732405056"/>
        <c:scaling>
          <c:orientation val="minMax"/>
          <c:max val="40"/>
          <c:min val="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frequency</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low"/>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10816"/>
        <c:crossesAt val="0"/>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Q9</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LminusD!$BO$114</c:f>
              <c:strCache>
                <c:ptCount val="1"/>
                <c:pt idx="0">
                  <c:v>LminusD_Q9</c:v>
                </c:pt>
              </c:strCache>
            </c:strRef>
          </c:tx>
          <c:spPr>
            <a:solidFill>
              <a:schemeClr val="accent1"/>
            </a:solidFill>
            <a:ln>
              <a:noFill/>
            </a:ln>
            <a:effectLst/>
          </c:spPr>
          <c:invertIfNegative val="0"/>
          <c:dPt>
            <c:idx val="3"/>
            <c:invertIfNegative val="0"/>
            <c:bubble3D val="0"/>
            <c:spPr>
              <a:solidFill>
                <a:schemeClr val="accent2"/>
              </a:solidFill>
              <a:ln>
                <a:noFill/>
              </a:ln>
              <a:effectLst/>
            </c:spPr>
            <c:extLst>
              <c:ext xmlns:c16="http://schemas.microsoft.com/office/drawing/2014/chart" uri="{C3380CC4-5D6E-409C-BE32-E72D297353CC}">
                <c16:uniqueId val="{00000001-1F0D-4E69-9988-E5A024CD6DEE}"/>
              </c:ext>
            </c:extLst>
          </c:dPt>
          <c:dPt>
            <c:idx val="4"/>
            <c:invertIfNegative val="0"/>
            <c:bubble3D val="0"/>
            <c:spPr>
              <a:solidFill>
                <a:schemeClr val="accent2"/>
              </a:solidFill>
              <a:ln>
                <a:noFill/>
              </a:ln>
              <a:effectLst/>
            </c:spPr>
            <c:extLst>
              <c:ext xmlns:c16="http://schemas.microsoft.com/office/drawing/2014/chart" uri="{C3380CC4-5D6E-409C-BE32-E72D297353CC}">
                <c16:uniqueId val="{00000002-1F0D-4E69-9988-E5A024CD6DEE}"/>
              </c:ext>
            </c:extLst>
          </c:dPt>
          <c:dPt>
            <c:idx val="5"/>
            <c:invertIfNegative val="0"/>
            <c:bubble3D val="0"/>
            <c:spPr>
              <a:solidFill>
                <a:schemeClr val="bg2">
                  <a:lumMod val="50000"/>
                </a:schemeClr>
              </a:solidFill>
              <a:ln>
                <a:noFill/>
              </a:ln>
              <a:effectLst/>
            </c:spPr>
            <c:extLst>
              <c:ext xmlns:c16="http://schemas.microsoft.com/office/drawing/2014/chart" uri="{C3380CC4-5D6E-409C-BE32-E72D297353CC}">
                <c16:uniqueId val="{00000003-1F0D-4E69-9988-E5A024CD6DEE}"/>
              </c:ext>
            </c:extLst>
          </c:dPt>
          <c:dPt>
            <c:idx val="6"/>
            <c:invertIfNegative val="0"/>
            <c:bubble3D val="0"/>
            <c:spPr>
              <a:solidFill>
                <a:schemeClr val="accent4"/>
              </a:solidFill>
              <a:ln>
                <a:noFill/>
              </a:ln>
              <a:effectLst/>
            </c:spPr>
            <c:extLst>
              <c:ext xmlns:c16="http://schemas.microsoft.com/office/drawing/2014/chart" uri="{C3380CC4-5D6E-409C-BE32-E72D297353CC}">
                <c16:uniqueId val="{00000004-1F0D-4E69-9988-E5A024CD6DEE}"/>
              </c:ext>
            </c:extLst>
          </c:dPt>
          <c:dPt>
            <c:idx val="7"/>
            <c:invertIfNegative val="0"/>
            <c:bubble3D val="0"/>
            <c:spPr>
              <a:solidFill>
                <a:schemeClr val="accent4"/>
              </a:solidFill>
              <a:ln>
                <a:noFill/>
              </a:ln>
              <a:effectLst/>
            </c:spPr>
            <c:extLst>
              <c:ext xmlns:c16="http://schemas.microsoft.com/office/drawing/2014/chart" uri="{C3380CC4-5D6E-409C-BE32-E72D297353CC}">
                <c16:uniqueId val="{00000005-1F0D-4E69-9988-E5A024CD6DEE}"/>
              </c:ext>
            </c:extLst>
          </c:dPt>
          <c:dPt>
            <c:idx val="8"/>
            <c:invertIfNegative val="0"/>
            <c:bubble3D val="0"/>
            <c:spPr>
              <a:solidFill>
                <a:schemeClr val="accent4"/>
              </a:solidFill>
              <a:ln>
                <a:noFill/>
              </a:ln>
              <a:effectLst/>
            </c:spPr>
            <c:extLst>
              <c:ext xmlns:c16="http://schemas.microsoft.com/office/drawing/2014/chart" uri="{C3380CC4-5D6E-409C-BE32-E72D297353CC}">
                <c16:uniqueId val="{00000006-1F0D-4E69-9988-E5A024CD6DEE}"/>
              </c:ext>
            </c:extLst>
          </c:dPt>
          <c:dPt>
            <c:idx val="9"/>
            <c:invertIfNegative val="0"/>
            <c:bubble3D val="0"/>
            <c:spPr>
              <a:solidFill>
                <a:schemeClr val="accent4"/>
              </a:solidFill>
              <a:ln>
                <a:noFill/>
              </a:ln>
              <a:effectLst/>
            </c:spPr>
            <c:extLst>
              <c:ext xmlns:c16="http://schemas.microsoft.com/office/drawing/2014/chart" uri="{C3380CC4-5D6E-409C-BE32-E72D297353CC}">
                <c16:uniqueId val="{00000007-1F0D-4E69-9988-E5A024CD6DEE}"/>
              </c:ext>
            </c:extLst>
          </c:dPt>
          <c:cat>
            <c:numRef>
              <c:f>LminusD!$B$115:$B$125</c:f>
              <c:numCache>
                <c:formatCode>General</c:formatCode>
                <c:ptCount val="11"/>
                <c:pt idx="0">
                  <c:v>-5</c:v>
                </c:pt>
                <c:pt idx="1">
                  <c:v>-4</c:v>
                </c:pt>
                <c:pt idx="2">
                  <c:v>-3</c:v>
                </c:pt>
                <c:pt idx="3">
                  <c:v>-2</c:v>
                </c:pt>
                <c:pt idx="4">
                  <c:v>-1</c:v>
                </c:pt>
                <c:pt idx="5">
                  <c:v>0</c:v>
                </c:pt>
                <c:pt idx="6">
                  <c:v>1</c:v>
                </c:pt>
                <c:pt idx="7">
                  <c:v>2</c:v>
                </c:pt>
                <c:pt idx="8">
                  <c:v>3</c:v>
                </c:pt>
                <c:pt idx="9">
                  <c:v>4</c:v>
                </c:pt>
                <c:pt idx="10">
                  <c:v>5</c:v>
                </c:pt>
              </c:numCache>
            </c:numRef>
          </c:cat>
          <c:val>
            <c:numRef>
              <c:f>LminusD!$BO$115:$BO$125</c:f>
              <c:numCache>
                <c:formatCode>General</c:formatCode>
                <c:ptCount val="11"/>
                <c:pt idx="0">
                  <c:v>0</c:v>
                </c:pt>
                <c:pt idx="1">
                  <c:v>0</c:v>
                </c:pt>
                <c:pt idx="2">
                  <c:v>0</c:v>
                </c:pt>
                <c:pt idx="3">
                  <c:v>3</c:v>
                </c:pt>
                <c:pt idx="4">
                  <c:v>8</c:v>
                </c:pt>
                <c:pt idx="5">
                  <c:v>28</c:v>
                </c:pt>
                <c:pt idx="6">
                  <c:v>27</c:v>
                </c:pt>
                <c:pt idx="7">
                  <c:v>8</c:v>
                </c:pt>
                <c:pt idx="8">
                  <c:v>1</c:v>
                </c:pt>
                <c:pt idx="9">
                  <c:v>1</c:v>
                </c:pt>
                <c:pt idx="10">
                  <c:v>0</c:v>
                </c:pt>
              </c:numCache>
            </c:numRef>
          </c:val>
          <c:extLst>
            <c:ext xmlns:c16="http://schemas.microsoft.com/office/drawing/2014/chart" uri="{C3380CC4-5D6E-409C-BE32-E72D297353CC}">
              <c16:uniqueId val="{00000000-1F0D-4E69-9988-E5A024CD6DEE}"/>
            </c:ext>
          </c:extLst>
        </c:ser>
        <c:dLbls>
          <c:showLegendKey val="0"/>
          <c:showVal val="0"/>
          <c:showCatName val="0"/>
          <c:showSerName val="0"/>
          <c:showPercent val="0"/>
          <c:showBubbleSize val="0"/>
        </c:dLbls>
        <c:gapWidth val="20"/>
        <c:axId val="732410816"/>
        <c:axId val="732405056"/>
      </c:barChart>
      <c:catAx>
        <c:axId val="73241081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sz="1000" b="0" i="0" u="none" strike="noStrike" kern="1200" baseline="0">
                    <a:solidFill>
                      <a:sysClr val="windowText" lastClr="000000">
                        <a:lumMod val="65000"/>
                        <a:lumOff val="35000"/>
                      </a:sysClr>
                    </a:solidFill>
                  </a:rPr>
                  <a:t>change in Likert Score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05056"/>
        <c:crossesAt val="0"/>
        <c:auto val="1"/>
        <c:lblAlgn val="ctr"/>
        <c:lblOffset val="100"/>
        <c:noMultiLvlLbl val="0"/>
      </c:catAx>
      <c:valAx>
        <c:axId val="732405056"/>
        <c:scaling>
          <c:orientation val="minMax"/>
          <c:max val="40"/>
          <c:min val="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frequency</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low"/>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10816"/>
        <c:crossesAt val="0"/>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Q10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LminusD!$BW$114</c:f>
              <c:strCache>
                <c:ptCount val="1"/>
                <c:pt idx="0">
                  <c:v>LminusD_Q10</c:v>
                </c:pt>
              </c:strCache>
            </c:strRef>
          </c:tx>
          <c:spPr>
            <a:solidFill>
              <a:schemeClr val="accent1"/>
            </a:solidFill>
            <a:ln>
              <a:noFill/>
            </a:ln>
            <a:effectLst/>
          </c:spPr>
          <c:invertIfNegative val="0"/>
          <c:dPt>
            <c:idx val="3"/>
            <c:invertIfNegative val="0"/>
            <c:bubble3D val="0"/>
            <c:spPr>
              <a:solidFill>
                <a:schemeClr val="accent2"/>
              </a:solidFill>
              <a:ln>
                <a:noFill/>
              </a:ln>
              <a:effectLst/>
            </c:spPr>
            <c:extLst>
              <c:ext xmlns:c16="http://schemas.microsoft.com/office/drawing/2014/chart" uri="{C3380CC4-5D6E-409C-BE32-E72D297353CC}">
                <c16:uniqueId val="{00000001-AA72-4B1A-BCB1-5D7E557A896F}"/>
              </c:ext>
            </c:extLst>
          </c:dPt>
          <c:dPt>
            <c:idx val="4"/>
            <c:invertIfNegative val="0"/>
            <c:bubble3D val="0"/>
            <c:spPr>
              <a:solidFill>
                <a:schemeClr val="accent2"/>
              </a:solidFill>
              <a:ln>
                <a:noFill/>
              </a:ln>
              <a:effectLst/>
            </c:spPr>
            <c:extLst>
              <c:ext xmlns:c16="http://schemas.microsoft.com/office/drawing/2014/chart" uri="{C3380CC4-5D6E-409C-BE32-E72D297353CC}">
                <c16:uniqueId val="{00000002-AA72-4B1A-BCB1-5D7E557A896F}"/>
              </c:ext>
            </c:extLst>
          </c:dPt>
          <c:dPt>
            <c:idx val="5"/>
            <c:invertIfNegative val="0"/>
            <c:bubble3D val="0"/>
            <c:spPr>
              <a:solidFill>
                <a:schemeClr val="bg2">
                  <a:lumMod val="50000"/>
                </a:schemeClr>
              </a:solidFill>
              <a:ln>
                <a:noFill/>
              </a:ln>
              <a:effectLst/>
            </c:spPr>
            <c:extLst>
              <c:ext xmlns:c16="http://schemas.microsoft.com/office/drawing/2014/chart" uri="{C3380CC4-5D6E-409C-BE32-E72D297353CC}">
                <c16:uniqueId val="{00000003-AA72-4B1A-BCB1-5D7E557A896F}"/>
              </c:ext>
            </c:extLst>
          </c:dPt>
          <c:dPt>
            <c:idx val="6"/>
            <c:invertIfNegative val="0"/>
            <c:bubble3D val="0"/>
            <c:spPr>
              <a:solidFill>
                <a:schemeClr val="accent4"/>
              </a:solidFill>
              <a:ln>
                <a:noFill/>
              </a:ln>
              <a:effectLst/>
            </c:spPr>
            <c:extLst>
              <c:ext xmlns:c16="http://schemas.microsoft.com/office/drawing/2014/chart" uri="{C3380CC4-5D6E-409C-BE32-E72D297353CC}">
                <c16:uniqueId val="{00000004-AA72-4B1A-BCB1-5D7E557A896F}"/>
              </c:ext>
            </c:extLst>
          </c:dPt>
          <c:dPt>
            <c:idx val="7"/>
            <c:invertIfNegative val="0"/>
            <c:bubble3D val="0"/>
            <c:spPr>
              <a:solidFill>
                <a:schemeClr val="accent4"/>
              </a:solidFill>
              <a:ln>
                <a:noFill/>
              </a:ln>
              <a:effectLst/>
            </c:spPr>
            <c:extLst>
              <c:ext xmlns:c16="http://schemas.microsoft.com/office/drawing/2014/chart" uri="{C3380CC4-5D6E-409C-BE32-E72D297353CC}">
                <c16:uniqueId val="{00000005-AA72-4B1A-BCB1-5D7E557A896F}"/>
              </c:ext>
            </c:extLst>
          </c:dPt>
          <c:dPt>
            <c:idx val="8"/>
            <c:invertIfNegative val="0"/>
            <c:bubble3D val="0"/>
            <c:spPr>
              <a:solidFill>
                <a:schemeClr val="accent4"/>
              </a:solidFill>
              <a:ln>
                <a:noFill/>
              </a:ln>
              <a:effectLst/>
            </c:spPr>
            <c:extLst>
              <c:ext xmlns:c16="http://schemas.microsoft.com/office/drawing/2014/chart" uri="{C3380CC4-5D6E-409C-BE32-E72D297353CC}">
                <c16:uniqueId val="{00000006-AA72-4B1A-BCB1-5D7E557A896F}"/>
              </c:ext>
            </c:extLst>
          </c:dPt>
          <c:cat>
            <c:numRef>
              <c:f>LminusD!$B$115:$B$125</c:f>
              <c:numCache>
                <c:formatCode>General</c:formatCode>
                <c:ptCount val="11"/>
                <c:pt idx="0">
                  <c:v>-5</c:v>
                </c:pt>
                <c:pt idx="1">
                  <c:v>-4</c:v>
                </c:pt>
                <c:pt idx="2">
                  <c:v>-3</c:v>
                </c:pt>
                <c:pt idx="3">
                  <c:v>-2</c:v>
                </c:pt>
                <c:pt idx="4">
                  <c:v>-1</c:v>
                </c:pt>
                <c:pt idx="5">
                  <c:v>0</c:v>
                </c:pt>
                <c:pt idx="6">
                  <c:v>1</c:v>
                </c:pt>
                <c:pt idx="7">
                  <c:v>2</c:v>
                </c:pt>
                <c:pt idx="8">
                  <c:v>3</c:v>
                </c:pt>
                <c:pt idx="9">
                  <c:v>4</c:v>
                </c:pt>
                <c:pt idx="10">
                  <c:v>5</c:v>
                </c:pt>
              </c:numCache>
            </c:numRef>
          </c:cat>
          <c:val>
            <c:numRef>
              <c:f>LminusD!$BW$115:$BW$125</c:f>
              <c:numCache>
                <c:formatCode>General</c:formatCode>
                <c:ptCount val="11"/>
                <c:pt idx="0">
                  <c:v>0</c:v>
                </c:pt>
                <c:pt idx="1">
                  <c:v>0</c:v>
                </c:pt>
                <c:pt idx="2">
                  <c:v>0</c:v>
                </c:pt>
                <c:pt idx="3">
                  <c:v>3</c:v>
                </c:pt>
                <c:pt idx="4">
                  <c:v>2</c:v>
                </c:pt>
                <c:pt idx="5">
                  <c:v>20</c:v>
                </c:pt>
                <c:pt idx="6">
                  <c:v>30</c:v>
                </c:pt>
                <c:pt idx="7">
                  <c:v>14</c:v>
                </c:pt>
                <c:pt idx="8">
                  <c:v>7</c:v>
                </c:pt>
                <c:pt idx="9">
                  <c:v>0</c:v>
                </c:pt>
                <c:pt idx="10">
                  <c:v>0</c:v>
                </c:pt>
              </c:numCache>
            </c:numRef>
          </c:val>
          <c:extLst>
            <c:ext xmlns:c16="http://schemas.microsoft.com/office/drawing/2014/chart" uri="{C3380CC4-5D6E-409C-BE32-E72D297353CC}">
              <c16:uniqueId val="{00000000-AA72-4B1A-BCB1-5D7E557A896F}"/>
            </c:ext>
          </c:extLst>
        </c:ser>
        <c:dLbls>
          <c:showLegendKey val="0"/>
          <c:showVal val="0"/>
          <c:showCatName val="0"/>
          <c:showSerName val="0"/>
          <c:showPercent val="0"/>
          <c:showBubbleSize val="0"/>
        </c:dLbls>
        <c:gapWidth val="20"/>
        <c:axId val="732410816"/>
        <c:axId val="732405056"/>
      </c:barChart>
      <c:catAx>
        <c:axId val="73241081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sz="1000" b="0" i="0" u="none" strike="noStrike" kern="1200" baseline="0">
                    <a:solidFill>
                      <a:sysClr val="windowText" lastClr="000000">
                        <a:lumMod val="65000"/>
                        <a:lumOff val="35000"/>
                      </a:sysClr>
                    </a:solidFill>
                  </a:rPr>
                  <a:t>change in Likert Score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05056"/>
        <c:crossesAt val="0"/>
        <c:auto val="1"/>
        <c:lblAlgn val="ctr"/>
        <c:lblOffset val="100"/>
        <c:noMultiLvlLbl val="0"/>
      </c:catAx>
      <c:valAx>
        <c:axId val="732405056"/>
        <c:scaling>
          <c:orientation val="minMax"/>
          <c:max val="40"/>
          <c:min val="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frequency</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low"/>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10816"/>
        <c:crossesAt val="0"/>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6"/>
              </a:solidFill>
              <a:ln w="19050">
                <a:solidFill>
                  <a:schemeClr val="lt1"/>
                </a:solidFill>
              </a:ln>
              <a:effectLst/>
            </c:spPr>
            <c:extLst>
              <c:ext xmlns:c16="http://schemas.microsoft.com/office/drawing/2014/chart" uri="{C3380CC4-5D6E-409C-BE32-E72D297353CC}">
                <c16:uniqueId val="{00000001-5123-4420-9AF9-5821C51B4C8A}"/>
              </c:ext>
            </c:extLst>
          </c:dPt>
          <c:dPt>
            <c:idx val="1"/>
            <c:bubble3D val="0"/>
            <c:spPr>
              <a:solidFill>
                <a:schemeClr val="accent5"/>
              </a:solidFill>
              <a:ln w="19050">
                <a:solidFill>
                  <a:schemeClr val="lt1"/>
                </a:solidFill>
              </a:ln>
              <a:effectLst/>
            </c:spPr>
            <c:extLst>
              <c:ext xmlns:c16="http://schemas.microsoft.com/office/drawing/2014/chart" uri="{C3380CC4-5D6E-409C-BE32-E72D297353CC}">
                <c16:uniqueId val="{00000003-5123-4420-9AF9-5821C51B4C8A}"/>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5-5123-4420-9AF9-5821C51B4C8A}"/>
              </c:ext>
            </c:extLst>
          </c:dPt>
          <c:cat>
            <c:strRef>
              <c:f>'Word data Q11'!$AN$43:$AN$45</c:f>
              <c:strCache>
                <c:ptCount val="3"/>
                <c:pt idx="0">
                  <c:v>positive</c:v>
                </c:pt>
                <c:pt idx="1">
                  <c:v>neutral</c:v>
                </c:pt>
                <c:pt idx="2">
                  <c:v>negative</c:v>
                </c:pt>
              </c:strCache>
            </c:strRef>
          </c:cat>
          <c:val>
            <c:numRef>
              <c:f>'Word data Q11'!$AO$43:$AO$45</c:f>
              <c:numCache>
                <c:formatCode>General</c:formatCode>
                <c:ptCount val="3"/>
                <c:pt idx="0">
                  <c:v>156</c:v>
                </c:pt>
                <c:pt idx="1">
                  <c:v>3</c:v>
                </c:pt>
                <c:pt idx="2">
                  <c:v>8</c:v>
                </c:pt>
              </c:numCache>
            </c:numRef>
          </c:val>
          <c:extLst>
            <c:ext xmlns:c16="http://schemas.microsoft.com/office/drawing/2014/chart" uri="{C3380CC4-5D6E-409C-BE32-E72D297353CC}">
              <c16:uniqueId val="{00000000-A339-4B51-AE00-5BBB760878F3}"/>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6"/>
              </a:solidFill>
              <a:ln w="19050">
                <a:solidFill>
                  <a:schemeClr val="lt1"/>
                </a:solidFill>
              </a:ln>
              <a:effectLst/>
            </c:spPr>
            <c:extLst>
              <c:ext xmlns:c16="http://schemas.microsoft.com/office/drawing/2014/chart" uri="{C3380CC4-5D6E-409C-BE32-E72D297353CC}">
                <c16:uniqueId val="{00000001-4DF1-4C16-9593-4A9F2D040E22}"/>
              </c:ext>
            </c:extLst>
          </c:dPt>
          <c:dPt>
            <c:idx val="1"/>
            <c:bubble3D val="0"/>
            <c:spPr>
              <a:solidFill>
                <a:schemeClr val="accent5"/>
              </a:solidFill>
              <a:ln w="19050">
                <a:solidFill>
                  <a:schemeClr val="lt1"/>
                </a:solidFill>
              </a:ln>
              <a:effectLst/>
            </c:spPr>
            <c:extLst>
              <c:ext xmlns:c16="http://schemas.microsoft.com/office/drawing/2014/chart" uri="{C3380CC4-5D6E-409C-BE32-E72D297353CC}">
                <c16:uniqueId val="{00000003-4DF1-4C16-9593-4A9F2D040E22}"/>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5-4DF1-4C16-9593-4A9F2D040E22}"/>
              </c:ext>
            </c:extLst>
          </c:dPt>
          <c:cat>
            <c:strRef>
              <c:f>'Word data Q11'!$AX$57:$AX$59</c:f>
              <c:strCache>
                <c:ptCount val="3"/>
                <c:pt idx="0">
                  <c:v>positive</c:v>
                </c:pt>
                <c:pt idx="1">
                  <c:v>neutral</c:v>
                </c:pt>
                <c:pt idx="2">
                  <c:v>negative</c:v>
                </c:pt>
              </c:strCache>
            </c:strRef>
          </c:cat>
          <c:val>
            <c:numRef>
              <c:f>'Word data Q11'!$AY$57:$AY$59</c:f>
              <c:numCache>
                <c:formatCode>General</c:formatCode>
                <c:ptCount val="3"/>
                <c:pt idx="0">
                  <c:v>76</c:v>
                </c:pt>
                <c:pt idx="1">
                  <c:v>8</c:v>
                </c:pt>
                <c:pt idx="2">
                  <c:v>47</c:v>
                </c:pt>
              </c:numCache>
            </c:numRef>
          </c:val>
          <c:extLst>
            <c:ext xmlns:c16="http://schemas.microsoft.com/office/drawing/2014/chart" uri="{C3380CC4-5D6E-409C-BE32-E72D297353CC}">
              <c16:uniqueId val="{00000006-4DF1-4C16-9593-4A9F2D040E22}"/>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'AQs paired'!$AF$5:$AF$80</c:f>
              <c:numCache>
                <c:formatCode>General</c:formatCode>
                <c:ptCount val="76"/>
                <c:pt idx="0">
                  <c:v>-2</c:v>
                </c:pt>
                <c:pt idx="1">
                  <c:v>1</c:v>
                </c:pt>
                <c:pt idx="2">
                  <c:v>2</c:v>
                </c:pt>
                <c:pt idx="3">
                  <c:v>2</c:v>
                </c:pt>
                <c:pt idx="4">
                  <c:v>2</c:v>
                </c:pt>
                <c:pt idx="5">
                  <c:v>2</c:v>
                </c:pt>
                <c:pt idx="6">
                  <c:v>2</c:v>
                </c:pt>
                <c:pt idx="7">
                  <c:v>1</c:v>
                </c:pt>
                <c:pt idx="8">
                  <c:v>1</c:v>
                </c:pt>
                <c:pt idx="9">
                  <c:v>2</c:v>
                </c:pt>
                <c:pt idx="10">
                  <c:v>1</c:v>
                </c:pt>
                <c:pt idx="11">
                  <c:v>-1</c:v>
                </c:pt>
                <c:pt idx="12">
                  <c:v>1</c:v>
                </c:pt>
                <c:pt idx="13">
                  <c:v>1</c:v>
                </c:pt>
                <c:pt idx="14">
                  <c:v>1</c:v>
                </c:pt>
                <c:pt idx="15">
                  <c:v>2</c:v>
                </c:pt>
                <c:pt idx="16">
                  <c:v>-1</c:v>
                </c:pt>
                <c:pt idx="17">
                  <c:v>-1</c:v>
                </c:pt>
                <c:pt idx="18">
                  <c:v>2</c:v>
                </c:pt>
                <c:pt idx="19">
                  <c:v>3</c:v>
                </c:pt>
                <c:pt idx="20">
                  <c:v>2</c:v>
                </c:pt>
                <c:pt idx="21">
                  <c:v>3</c:v>
                </c:pt>
                <c:pt idx="22">
                  <c:v>1</c:v>
                </c:pt>
                <c:pt idx="23">
                  <c:v>3</c:v>
                </c:pt>
                <c:pt idx="24">
                  <c:v>2</c:v>
                </c:pt>
                <c:pt idx="25">
                  <c:v>2</c:v>
                </c:pt>
                <c:pt idx="26">
                  <c:v>3</c:v>
                </c:pt>
                <c:pt idx="27">
                  <c:v>2</c:v>
                </c:pt>
                <c:pt idx="28">
                  <c:v>2</c:v>
                </c:pt>
                <c:pt idx="29">
                  <c:v>2</c:v>
                </c:pt>
                <c:pt idx="30">
                  <c:v>2</c:v>
                </c:pt>
                <c:pt idx="31">
                  <c:v>2</c:v>
                </c:pt>
                <c:pt idx="32">
                  <c:v>1</c:v>
                </c:pt>
                <c:pt idx="33">
                  <c:v>2</c:v>
                </c:pt>
                <c:pt idx="34">
                  <c:v>2</c:v>
                </c:pt>
                <c:pt idx="35">
                  <c:v>2</c:v>
                </c:pt>
                <c:pt idx="36">
                  <c:v>3</c:v>
                </c:pt>
                <c:pt idx="37">
                  <c:v>3</c:v>
                </c:pt>
                <c:pt idx="38">
                  <c:v>3</c:v>
                </c:pt>
                <c:pt idx="39">
                  <c:v>3</c:v>
                </c:pt>
                <c:pt idx="40">
                  <c:v>3</c:v>
                </c:pt>
                <c:pt idx="41">
                  <c:v>3</c:v>
                </c:pt>
                <c:pt idx="42">
                  <c:v>3</c:v>
                </c:pt>
                <c:pt idx="43">
                  <c:v>3</c:v>
                </c:pt>
                <c:pt idx="44">
                  <c:v>3</c:v>
                </c:pt>
                <c:pt idx="45">
                  <c:v>3</c:v>
                </c:pt>
                <c:pt idx="46">
                  <c:v>2</c:v>
                </c:pt>
                <c:pt idx="47">
                  <c:v>2</c:v>
                </c:pt>
                <c:pt idx="48">
                  <c:v>3</c:v>
                </c:pt>
                <c:pt idx="49">
                  <c:v>2</c:v>
                </c:pt>
                <c:pt idx="50">
                  <c:v>2</c:v>
                </c:pt>
                <c:pt idx="51">
                  <c:v>3</c:v>
                </c:pt>
                <c:pt idx="52">
                  <c:v>2</c:v>
                </c:pt>
                <c:pt idx="53">
                  <c:v>2</c:v>
                </c:pt>
                <c:pt idx="54">
                  <c:v>3</c:v>
                </c:pt>
                <c:pt idx="55">
                  <c:v>2</c:v>
                </c:pt>
                <c:pt idx="56">
                  <c:v>1</c:v>
                </c:pt>
                <c:pt idx="57">
                  <c:v>1</c:v>
                </c:pt>
                <c:pt idx="58">
                  <c:v>3</c:v>
                </c:pt>
                <c:pt idx="59">
                  <c:v>0</c:v>
                </c:pt>
                <c:pt idx="60">
                  <c:v>2</c:v>
                </c:pt>
                <c:pt idx="61">
                  <c:v>1</c:v>
                </c:pt>
                <c:pt idx="62">
                  <c:v>0</c:v>
                </c:pt>
                <c:pt idx="63">
                  <c:v>2</c:v>
                </c:pt>
                <c:pt idx="64">
                  <c:v>3</c:v>
                </c:pt>
                <c:pt idx="65">
                  <c:v>3</c:v>
                </c:pt>
                <c:pt idx="66">
                  <c:v>3</c:v>
                </c:pt>
                <c:pt idx="67">
                  <c:v>3</c:v>
                </c:pt>
                <c:pt idx="68">
                  <c:v>2</c:v>
                </c:pt>
                <c:pt idx="69">
                  <c:v>3</c:v>
                </c:pt>
                <c:pt idx="70">
                  <c:v>3</c:v>
                </c:pt>
                <c:pt idx="71">
                  <c:v>0</c:v>
                </c:pt>
                <c:pt idx="72">
                  <c:v>3</c:v>
                </c:pt>
                <c:pt idx="73">
                  <c:v>2</c:v>
                </c:pt>
                <c:pt idx="74">
                  <c:v>1</c:v>
                </c:pt>
                <c:pt idx="75">
                  <c:v>1</c:v>
                </c:pt>
              </c:numCache>
            </c:numRef>
          </c:xVal>
          <c:yVal>
            <c:numRef>
              <c:f>'AQs paired'!$AG$5:$AG$80</c:f>
              <c:numCache>
                <c:formatCode>General</c:formatCode>
                <c:ptCount val="76"/>
                <c:pt idx="0">
                  <c:v>-2</c:v>
                </c:pt>
                <c:pt idx="1">
                  <c:v>1</c:v>
                </c:pt>
                <c:pt idx="2">
                  <c:v>1</c:v>
                </c:pt>
                <c:pt idx="3">
                  <c:v>3</c:v>
                </c:pt>
                <c:pt idx="4">
                  <c:v>2</c:v>
                </c:pt>
                <c:pt idx="5">
                  <c:v>2</c:v>
                </c:pt>
                <c:pt idx="6">
                  <c:v>2</c:v>
                </c:pt>
                <c:pt idx="7">
                  <c:v>0</c:v>
                </c:pt>
                <c:pt idx="8">
                  <c:v>1</c:v>
                </c:pt>
                <c:pt idx="9">
                  <c:v>-2</c:v>
                </c:pt>
                <c:pt idx="10">
                  <c:v>1</c:v>
                </c:pt>
                <c:pt idx="11">
                  <c:v>1</c:v>
                </c:pt>
                <c:pt idx="12">
                  <c:v>1</c:v>
                </c:pt>
                <c:pt idx="13">
                  <c:v>-1</c:v>
                </c:pt>
                <c:pt idx="14">
                  <c:v>1</c:v>
                </c:pt>
                <c:pt idx="15">
                  <c:v>2</c:v>
                </c:pt>
                <c:pt idx="16">
                  <c:v>-3</c:v>
                </c:pt>
                <c:pt idx="17">
                  <c:v>-2</c:v>
                </c:pt>
                <c:pt idx="18">
                  <c:v>0</c:v>
                </c:pt>
                <c:pt idx="19">
                  <c:v>2</c:v>
                </c:pt>
                <c:pt idx="20">
                  <c:v>-1</c:v>
                </c:pt>
                <c:pt idx="21">
                  <c:v>3</c:v>
                </c:pt>
                <c:pt idx="22">
                  <c:v>1</c:v>
                </c:pt>
                <c:pt idx="23">
                  <c:v>3</c:v>
                </c:pt>
                <c:pt idx="24">
                  <c:v>0</c:v>
                </c:pt>
                <c:pt idx="25">
                  <c:v>1</c:v>
                </c:pt>
                <c:pt idx="26">
                  <c:v>-1</c:v>
                </c:pt>
                <c:pt idx="27">
                  <c:v>1</c:v>
                </c:pt>
                <c:pt idx="28">
                  <c:v>0</c:v>
                </c:pt>
                <c:pt idx="29">
                  <c:v>1</c:v>
                </c:pt>
                <c:pt idx="30">
                  <c:v>1</c:v>
                </c:pt>
                <c:pt idx="31">
                  <c:v>0</c:v>
                </c:pt>
                <c:pt idx="32">
                  <c:v>0</c:v>
                </c:pt>
                <c:pt idx="33">
                  <c:v>2</c:v>
                </c:pt>
                <c:pt idx="34">
                  <c:v>0</c:v>
                </c:pt>
                <c:pt idx="35">
                  <c:v>2</c:v>
                </c:pt>
                <c:pt idx="36">
                  <c:v>2</c:v>
                </c:pt>
                <c:pt idx="37">
                  <c:v>0</c:v>
                </c:pt>
                <c:pt idx="38">
                  <c:v>3</c:v>
                </c:pt>
                <c:pt idx="39">
                  <c:v>3</c:v>
                </c:pt>
                <c:pt idx="40">
                  <c:v>3</c:v>
                </c:pt>
                <c:pt idx="41">
                  <c:v>3</c:v>
                </c:pt>
                <c:pt idx="42">
                  <c:v>2</c:v>
                </c:pt>
                <c:pt idx="43">
                  <c:v>3</c:v>
                </c:pt>
                <c:pt idx="44">
                  <c:v>3</c:v>
                </c:pt>
                <c:pt idx="45">
                  <c:v>3</c:v>
                </c:pt>
                <c:pt idx="46">
                  <c:v>2</c:v>
                </c:pt>
                <c:pt idx="47">
                  <c:v>2</c:v>
                </c:pt>
                <c:pt idx="48">
                  <c:v>3</c:v>
                </c:pt>
                <c:pt idx="49">
                  <c:v>2</c:v>
                </c:pt>
                <c:pt idx="50">
                  <c:v>2</c:v>
                </c:pt>
                <c:pt idx="51">
                  <c:v>2</c:v>
                </c:pt>
                <c:pt idx="52">
                  <c:v>2</c:v>
                </c:pt>
                <c:pt idx="53">
                  <c:v>3</c:v>
                </c:pt>
                <c:pt idx="54">
                  <c:v>2</c:v>
                </c:pt>
                <c:pt idx="55">
                  <c:v>2</c:v>
                </c:pt>
                <c:pt idx="56">
                  <c:v>2</c:v>
                </c:pt>
                <c:pt idx="57">
                  <c:v>3</c:v>
                </c:pt>
                <c:pt idx="58">
                  <c:v>3</c:v>
                </c:pt>
                <c:pt idx="59">
                  <c:v>0</c:v>
                </c:pt>
                <c:pt idx="60">
                  <c:v>2</c:v>
                </c:pt>
                <c:pt idx="61">
                  <c:v>1</c:v>
                </c:pt>
                <c:pt idx="62">
                  <c:v>0</c:v>
                </c:pt>
                <c:pt idx="63">
                  <c:v>-3</c:v>
                </c:pt>
                <c:pt idx="64">
                  <c:v>1</c:v>
                </c:pt>
                <c:pt idx="65">
                  <c:v>3</c:v>
                </c:pt>
                <c:pt idx="66">
                  <c:v>2</c:v>
                </c:pt>
                <c:pt idx="67">
                  <c:v>2</c:v>
                </c:pt>
                <c:pt idx="68">
                  <c:v>2</c:v>
                </c:pt>
                <c:pt idx="69">
                  <c:v>3</c:v>
                </c:pt>
                <c:pt idx="70">
                  <c:v>2</c:v>
                </c:pt>
                <c:pt idx="71">
                  <c:v>0</c:v>
                </c:pt>
                <c:pt idx="72">
                  <c:v>2</c:v>
                </c:pt>
                <c:pt idx="73">
                  <c:v>1</c:v>
                </c:pt>
                <c:pt idx="74">
                  <c:v>-1</c:v>
                </c:pt>
                <c:pt idx="75">
                  <c:v>1</c:v>
                </c:pt>
              </c:numCache>
            </c:numRef>
          </c:yVal>
          <c:smooth val="0"/>
          <c:extLst>
            <c:ext xmlns:c16="http://schemas.microsoft.com/office/drawing/2014/chart" uri="{C3380CC4-5D6E-409C-BE32-E72D297353CC}">
              <c16:uniqueId val="{00000000-0908-4E8F-AFE0-689893F450EC}"/>
            </c:ext>
          </c:extLst>
        </c:ser>
        <c:dLbls>
          <c:showLegendKey val="0"/>
          <c:showVal val="0"/>
          <c:showCatName val="0"/>
          <c:showSerName val="0"/>
          <c:showPercent val="0"/>
          <c:showBubbleSize val="0"/>
        </c:dLbls>
        <c:axId val="1021073872"/>
        <c:axId val="1021053232"/>
      </c:scatterChart>
      <c:valAx>
        <c:axId val="102107387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1053232"/>
        <c:crosses val="autoZero"/>
        <c:crossBetween val="midCat"/>
      </c:valAx>
      <c:valAx>
        <c:axId val="10210532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1073872"/>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5">
                <a:lumMod val="60000"/>
                <a:lumOff val="40000"/>
              </a:schemeClr>
            </a:solidFill>
            <a:ln>
              <a:noFill/>
            </a:ln>
            <a:effectLst/>
          </c:spPr>
          <c:invertIfNegative val="0"/>
          <c:cat>
            <c:strRef>
              <c:f>'Word data Q11'!$BP$5:$BP$19</c:f>
              <c:strCache>
                <c:ptCount val="15"/>
                <c:pt idx="0">
                  <c:v>fun</c:v>
                </c:pt>
                <c:pt idx="1">
                  <c:v>interesting</c:v>
                </c:pt>
                <c:pt idx="2">
                  <c:v>engaging</c:v>
                </c:pt>
                <c:pt idx="3">
                  <c:v>interactive</c:v>
                </c:pt>
                <c:pt idx="4">
                  <c:v>different</c:v>
                </c:pt>
                <c:pt idx="5">
                  <c:v>visual/visual aid/visualisation</c:v>
                </c:pt>
                <c:pt idx="6">
                  <c:v>creative</c:v>
                </c:pt>
                <c:pt idx="7">
                  <c:v>unique</c:v>
                </c:pt>
                <c:pt idx="8">
                  <c:v>enjoyable/enjoyed</c:v>
                </c:pt>
                <c:pt idx="9">
                  <c:v>cool</c:v>
                </c:pt>
                <c:pt idx="10">
                  <c:v>like/love</c:v>
                </c:pt>
                <c:pt idx="11">
                  <c:v>exciting</c:v>
                </c:pt>
                <c:pt idx="12">
                  <c:v>inclusive</c:v>
                </c:pt>
                <c:pt idx="13">
                  <c:v>informative</c:v>
                </c:pt>
                <c:pt idx="14">
                  <c:v>thought-provoking/thinking skills</c:v>
                </c:pt>
              </c:strCache>
            </c:strRef>
          </c:cat>
          <c:val>
            <c:numRef>
              <c:f>'Word data Q11'!$BQ$5:$BQ$19</c:f>
              <c:numCache>
                <c:formatCode>General</c:formatCode>
                <c:ptCount val="15"/>
                <c:pt idx="0">
                  <c:v>29</c:v>
                </c:pt>
                <c:pt idx="1">
                  <c:v>21</c:v>
                </c:pt>
                <c:pt idx="2">
                  <c:v>19</c:v>
                </c:pt>
                <c:pt idx="3">
                  <c:v>16</c:v>
                </c:pt>
                <c:pt idx="4">
                  <c:v>10</c:v>
                </c:pt>
                <c:pt idx="5">
                  <c:v>10</c:v>
                </c:pt>
                <c:pt idx="6">
                  <c:v>9</c:v>
                </c:pt>
                <c:pt idx="7">
                  <c:v>9</c:v>
                </c:pt>
                <c:pt idx="8">
                  <c:v>6</c:v>
                </c:pt>
                <c:pt idx="9">
                  <c:v>5</c:v>
                </c:pt>
                <c:pt idx="10">
                  <c:v>4</c:v>
                </c:pt>
                <c:pt idx="11">
                  <c:v>3</c:v>
                </c:pt>
                <c:pt idx="12">
                  <c:v>2</c:v>
                </c:pt>
                <c:pt idx="13">
                  <c:v>2</c:v>
                </c:pt>
                <c:pt idx="14">
                  <c:v>2</c:v>
                </c:pt>
              </c:numCache>
            </c:numRef>
          </c:val>
          <c:extLst>
            <c:ext xmlns:c16="http://schemas.microsoft.com/office/drawing/2014/chart" uri="{C3380CC4-5D6E-409C-BE32-E72D297353CC}">
              <c16:uniqueId val="{00000000-3AAA-461E-A85D-EC34F5D5FFA3}"/>
            </c:ext>
          </c:extLst>
        </c:ser>
        <c:ser>
          <c:idx val="1"/>
          <c:order val="1"/>
          <c:spPr>
            <a:solidFill>
              <a:schemeClr val="accent4">
                <a:lumMod val="75000"/>
              </a:schemeClr>
            </a:solidFill>
            <a:ln>
              <a:noFill/>
            </a:ln>
            <a:effectLst/>
          </c:spPr>
          <c:invertIfNegative val="0"/>
          <c:cat>
            <c:strRef>
              <c:f>'Word data Q11'!$BP$5:$BP$19</c:f>
              <c:strCache>
                <c:ptCount val="15"/>
                <c:pt idx="0">
                  <c:v>fun</c:v>
                </c:pt>
                <c:pt idx="1">
                  <c:v>interesting</c:v>
                </c:pt>
                <c:pt idx="2">
                  <c:v>engaging</c:v>
                </c:pt>
                <c:pt idx="3">
                  <c:v>interactive</c:v>
                </c:pt>
                <c:pt idx="4">
                  <c:v>different</c:v>
                </c:pt>
                <c:pt idx="5">
                  <c:v>visual/visual aid/visualisation</c:v>
                </c:pt>
                <c:pt idx="6">
                  <c:v>creative</c:v>
                </c:pt>
                <c:pt idx="7">
                  <c:v>unique</c:v>
                </c:pt>
                <c:pt idx="8">
                  <c:v>enjoyable/enjoyed</c:v>
                </c:pt>
                <c:pt idx="9">
                  <c:v>cool</c:v>
                </c:pt>
                <c:pt idx="10">
                  <c:v>like/love</c:v>
                </c:pt>
                <c:pt idx="11">
                  <c:v>exciting</c:v>
                </c:pt>
                <c:pt idx="12">
                  <c:v>inclusive</c:v>
                </c:pt>
                <c:pt idx="13">
                  <c:v>informative</c:v>
                </c:pt>
                <c:pt idx="14">
                  <c:v>thought-provoking/thinking skills</c:v>
                </c:pt>
              </c:strCache>
            </c:strRef>
          </c:cat>
          <c:val>
            <c:numRef>
              <c:f>'Word data Q11'!$BR$5:$BR$19</c:f>
              <c:numCache>
                <c:formatCode>General</c:formatCode>
                <c:ptCount val="15"/>
                <c:pt idx="0">
                  <c:v>7</c:v>
                </c:pt>
                <c:pt idx="1">
                  <c:v>7</c:v>
                </c:pt>
                <c:pt idx="2">
                  <c:v>7</c:v>
                </c:pt>
                <c:pt idx="3">
                  <c:v>1</c:v>
                </c:pt>
                <c:pt idx="4">
                  <c:v>4</c:v>
                </c:pt>
                <c:pt idx="5">
                  <c:v>2</c:v>
                </c:pt>
                <c:pt idx="6">
                  <c:v>0</c:v>
                </c:pt>
                <c:pt idx="7">
                  <c:v>5</c:v>
                </c:pt>
                <c:pt idx="8">
                  <c:v>1</c:v>
                </c:pt>
                <c:pt idx="9">
                  <c:v>0</c:v>
                </c:pt>
                <c:pt idx="10">
                  <c:v>0</c:v>
                </c:pt>
                <c:pt idx="11">
                  <c:v>1</c:v>
                </c:pt>
                <c:pt idx="12">
                  <c:v>0</c:v>
                </c:pt>
                <c:pt idx="13">
                  <c:v>3</c:v>
                </c:pt>
                <c:pt idx="14">
                  <c:v>6</c:v>
                </c:pt>
              </c:numCache>
            </c:numRef>
          </c:val>
          <c:extLst>
            <c:ext xmlns:c16="http://schemas.microsoft.com/office/drawing/2014/chart" uri="{C3380CC4-5D6E-409C-BE32-E72D297353CC}">
              <c16:uniqueId val="{00000001-3AAA-461E-A85D-EC34F5D5FFA3}"/>
            </c:ext>
          </c:extLst>
        </c:ser>
        <c:dLbls>
          <c:showLegendKey val="0"/>
          <c:showVal val="0"/>
          <c:showCatName val="0"/>
          <c:showSerName val="0"/>
          <c:showPercent val="0"/>
          <c:showBubbleSize val="0"/>
        </c:dLbls>
        <c:gapWidth val="20"/>
        <c:axId val="737970272"/>
        <c:axId val="737970632"/>
      </c:barChart>
      <c:catAx>
        <c:axId val="73797027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7970632"/>
        <c:crosses val="autoZero"/>
        <c:auto val="1"/>
        <c:lblAlgn val="ctr"/>
        <c:lblOffset val="100"/>
        <c:noMultiLvlLbl val="0"/>
      </c:catAx>
      <c:valAx>
        <c:axId val="737970632"/>
        <c:scaling>
          <c:orientation val="minMax"/>
          <c:max val="3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79702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5">
                <a:lumMod val="60000"/>
                <a:lumOff val="40000"/>
              </a:schemeClr>
            </a:solidFill>
            <a:ln>
              <a:noFill/>
            </a:ln>
            <a:effectLst/>
          </c:spPr>
          <c:invertIfNegative val="0"/>
          <c:cat>
            <c:strRef>
              <c:f>'Word data Q11'!$BP$42:$BP$51</c:f>
              <c:strCache>
                <c:ptCount val="10"/>
                <c:pt idx="0">
                  <c:v>too wordy</c:v>
                </c:pt>
                <c:pt idx="1">
                  <c:v>confusing</c:v>
                </c:pt>
                <c:pt idx="2">
                  <c:v>hard to visualise/imagine</c:v>
                </c:pt>
                <c:pt idx="3">
                  <c:v>unengaging</c:v>
                </c:pt>
                <c:pt idx="4">
                  <c:v>boring</c:v>
                </c:pt>
                <c:pt idx="5">
                  <c:v>simple/simplistic</c:v>
                </c:pt>
                <c:pt idx="6">
                  <c:v>hard to follow/decipher/less clear</c:v>
                </c:pt>
                <c:pt idx="7">
                  <c:v>challenging/tasking</c:v>
                </c:pt>
                <c:pt idx="8">
                  <c:v>overwhelming/too much</c:v>
                </c:pt>
                <c:pt idx="9">
                  <c:v>uninteresting/less interesting</c:v>
                </c:pt>
              </c:strCache>
            </c:strRef>
          </c:cat>
          <c:val>
            <c:numRef>
              <c:f>'Word data Q11'!$BQ$42:$BQ$51</c:f>
              <c:numCache>
                <c:formatCode>General</c:formatCode>
                <c:ptCount val="10"/>
                <c:pt idx="0">
                  <c:v>0</c:v>
                </c:pt>
                <c:pt idx="1">
                  <c:v>-2</c:v>
                </c:pt>
                <c:pt idx="2">
                  <c:v>0</c:v>
                </c:pt>
                <c:pt idx="3">
                  <c:v>0</c:v>
                </c:pt>
                <c:pt idx="4">
                  <c:v>-1</c:v>
                </c:pt>
                <c:pt idx="5">
                  <c:v>-1</c:v>
                </c:pt>
                <c:pt idx="6">
                  <c:v>0</c:v>
                </c:pt>
                <c:pt idx="7">
                  <c:v>-1</c:v>
                </c:pt>
                <c:pt idx="8">
                  <c:v>0</c:v>
                </c:pt>
                <c:pt idx="9">
                  <c:v>0</c:v>
                </c:pt>
              </c:numCache>
            </c:numRef>
          </c:val>
          <c:extLst>
            <c:ext xmlns:c16="http://schemas.microsoft.com/office/drawing/2014/chart" uri="{C3380CC4-5D6E-409C-BE32-E72D297353CC}">
              <c16:uniqueId val="{00000000-0C1C-45B8-B300-03AA95D33270}"/>
            </c:ext>
          </c:extLst>
        </c:ser>
        <c:ser>
          <c:idx val="1"/>
          <c:order val="1"/>
          <c:spPr>
            <a:solidFill>
              <a:schemeClr val="accent4">
                <a:lumMod val="75000"/>
              </a:schemeClr>
            </a:solidFill>
            <a:ln>
              <a:noFill/>
            </a:ln>
            <a:effectLst/>
          </c:spPr>
          <c:invertIfNegative val="0"/>
          <c:cat>
            <c:strRef>
              <c:f>'Word data Q11'!$BP$42:$BP$51</c:f>
              <c:strCache>
                <c:ptCount val="10"/>
                <c:pt idx="0">
                  <c:v>too wordy</c:v>
                </c:pt>
                <c:pt idx="1">
                  <c:v>confusing</c:v>
                </c:pt>
                <c:pt idx="2">
                  <c:v>hard to visualise/imagine</c:v>
                </c:pt>
                <c:pt idx="3">
                  <c:v>unengaging</c:v>
                </c:pt>
                <c:pt idx="4">
                  <c:v>boring</c:v>
                </c:pt>
                <c:pt idx="5">
                  <c:v>simple/simplistic</c:v>
                </c:pt>
                <c:pt idx="6">
                  <c:v>hard to follow/decipher/less clear</c:v>
                </c:pt>
                <c:pt idx="7">
                  <c:v>challenging/tasking</c:v>
                </c:pt>
                <c:pt idx="8">
                  <c:v>overwhelming/too much</c:v>
                </c:pt>
                <c:pt idx="9">
                  <c:v>uninteresting/less interesting</c:v>
                </c:pt>
              </c:strCache>
            </c:strRef>
          </c:cat>
          <c:val>
            <c:numRef>
              <c:f>'Word data Q11'!$BR$42:$BR$51</c:f>
              <c:numCache>
                <c:formatCode>General</c:formatCode>
                <c:ptCount val="10"/>
                <c:pt idx="0">
                  <c:v>-9</c:v>
                </c:pt>
                <c:pt idx="1">
                  <c:v>-6</c:v>
                </c:pt>
                <c:pt idx="2">
                  <c:v>-5</c:v>
                </c:pt>
                <c:pt idx="3">
                  <c:v>-5</c:v>
                </c:pt>
                <c:pt idx="4">
                  <c:v>-4</c:v>
                </c:pt>
                <c:pt idx="5">
                  <c:v>-3</c:v>
                </c:pt>
                <c:pt idx="6">
                  <c:v>-3</c:v>
                </c:pt>
                <c:pt idx="7">
                  <c:v>-2</c:v>
                </c:pt>
                <c:pt idx="8">
                  <c:v>-2</c:v>
                </c:pt>
                <c:pt idx="9">
                  <c:v>-2</c:v>
                </c:pt>
              </c:numCache>
            </c:numRef>
          </c:val>
          <c:extLst>
            <c:ext xmlns:c16="http://schemas.microsoft.com/office/drawing/2014/chart" uri="{C3380CC4-5D6E-409C-BE32-E72D297353CC}">
              <c16:uniqueId val="{00000001-0C1C-45B8-B300-03AA95D33270}"/>
            </c:ext>
          </c:extLst>
        </c:ser>
        <c:dLbls>
          <c:showLegendKey val="0"/>
          <c:showVal val="0"/>
          <c:showCatName val="0"/>
          <c:showSerName val="0"/>
          <c:showPercent val="0"/>
          <c:showBubbleSize val="0"/>
        </c:dLbls>
        <c:gapWidth val="20"/>
        <c:axId val="737970272"/>
        <c:axId val="737970632"/>
      </c:barChart>
      <c:catAx>
        <c:axId val="737970272"/>
        <c:scaling>
          <c:orientation val="maxMin"/>
        </c:scaling>
        <c:delete val="0"/>
        <c:axPos val="l"/>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7970632"/>
        <c:crosses val="autoZero"/>
        <c:auto val="1"/>
        <c:lblAlgn val="ctr"/>
        <c:lblOffset val="100"/>
        <c:noMultiLvlLbl val="0"/>
      </c:catAx>
      <c:valAx>
        <c:axId val="73797063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7970272"/>
        <c:crosses val="autoZero"/>
        <c:crossBetween val="between"/>
        <c:majorUnit val="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cat>
            <c:strRef>
              <c:f>'Word data Q11'!$BP$66:$BP$90</c:f>
              <c:strCache>
                <c:ptCount val="25"/>
                <c:pt idx="0">
                  <c:v>fun</c:v>
                </c:pt>
                <c:pt idx="1">
                  <c:v>interesting</c:v>
                </c:pt>
                <c:pt idx="2">
                  <c:v>engaging</c:v>
                </c:pt>
                <c:pt idx="3">
                  <c:v>interactive</c:v>
                </c:pt>
                <c:pt idx="4">
                  <c:v>different</c:v>
                </c:pt>
                <c:pt idx="5">
                  <c:v>visual/visual aid/visualisation</c:v>
                </c:pt>
                <c:pt idx="6">
                  <c:v>creative</c:v>
                </c:pt>
                <c:pt idx="7">
                  <c:v>unique</c:v>
                </c:pt>
                <c:pt idx="8">
                  <c:v>enjoyable/enjoyed</c:v>
                </c:pt>
                <c:pt idx="9">
                  <c:v>cool</c:v>
                </c:pt>
                <c:pt idx="10">
                  <c:v>like/love</c:v>
                </c:pt>
                <c:pt idx="11">
                  <c:v>exciting</c:v>
                </c:pt>
                <c:pt idx="12">
                  <c:v>inclusive</c:v>
                </c:pt>
                <c:pt idx="13">
                  <c:v>informative</c:v>
                </c:pt>
                <c:pt idx="14">
                  <c:v>thought-provoking/thinking skills</c:v>
                </c:pt>
                <c:pt idx="15">
                  <c:v>challenging/tasking</c:v>
                </c:pt>
                <c:pt idx="16">
                  <c:v>overwhelming/too much</c:v>
                </c:pt>
                <c:pt idx="17">
                  <c:v>uninteresting/less interesting</c:v>
                </c:pt>
                <c:pt idx="18">
                  <c:v>simple/simplistic</c:v>
                </c:pt>
                <c:pt idx="19">
                  <c:v>hard to follow/decipher/less clear</c:v>
                </c:pt>
                <c:pt idx="20">
                  <c:v>boring</c:v>
                </c:pt>
                <c:pt idx="21">
                  <c:v>hard to visualise/imagine</c:v>
                </c:pt>
                <c:pt idx="22">
                  <c:v>unengaging</c:v>
                </c:pt>
                <c:pt idx="23">
                  <c:v>confusing</c:v>
                </c:pt>
                <c:pt idx="24">
                  <c:v>too wordy</c:v>
                </c:pt>
              </c:strCache>
            </c:strRef>
          </c:cat>
          <c:val>
            <c:numRef>
              <c:f>'Word data Q11'!$BQ$66:$BQ$90</c:f>
              <c:numCache>
                <c:formatCode>General</c:formatCode>
                <c:ptCount val="25"/>
                <c:pt idx="0">
                  <c:v>29</c:v>
                </c:pt>
                <c:pt idx="1">
                  <c:v>21</c:v>
                </c:pt>
                <c:pt idx="2">
                  <c:v>19</c:v>
                </c:pt>
                <c:pt idx="3">
                  <c:v>16</c:v>
                </c:pt>
                <c:pt idx="4">
                  <c:v>10</c:v>
                </c:pt>
                <c:pt idx="5">
                  <c:v>10</c:v>
                </c:pt>
                <c:pt idx="6">
                  <c:v>9</c:v>
                </c:pt>
                <c:pt idx="7">
                  <c:v>9</c:v>
                </c:pt>
                <c:pt idx="8">
                  <c:v>6</c:v>
                </c:pt>
                <c:pt idx="9">
                  <c:v>5</c:v>
                </c:pt>
                <c:pt idx="10">
                  <c:v>4</c:v>
                </c:pt>
                <c:pt idx="11">
                  <c:v>3</c:v>
                </c:pt>
                <c:pt idx="12">
                  <c:v>2</c:v>
                </c:pt>
                <c:pt idx="13">
                  <c:v>2</c:v>
                </c:pt>
                <c:pt idx="14">
                  <c:v>2</c:v>
                </c:pt>
                <c:pt idx="15">
                  <c:v>-1</c:v>
                </c:pt>
                <c:pt idx="16">
                  <c:v>0</c:v>
                </c:pt>
                <c:pt idx="17">
                  <c:v>0</c:v>
                </c:pt>
                <c:pt idx="18">
                  <c:v>-1</c:v>
                </c:pt>
                <c:pt idx="19">
                  <c:v>0</c:v>
                </c:pt>
                <c:pt idx="20">
                  <c:v>-1</c:v>
                </c:pt>
                <c:pt idx="21">
                  <c:v>0</c:v>
                </c:pt>
                <c:pt idx="22">
                  <c:v>0</c:v>
                </c:pt>
                <c:pt idx="23">
                  <c:v>-2</c:v>
                </c:pt>
                <c:pt idx="24">
                  <c:v>0</c:v>
                </c:pt>
              </c:numCache>
            </c:numRef>
          </c:val>
          <c:extLst>
            <c:ext xmlns:c16="http://schemas.microsoft.com/office/drawing/2014/chart" uri="{C3380CC4-5D6E-409C-BE32-E72D297353CC}">
              <c16:uniqueId val="{00000000-2FAA-4C77-BA48-3BA35BFD975A}"/>
            </c:ext>
          </c:extLst>
        </c:ser>
        <c:ser>
          <c:idx val="1"/>
          <c:order val="1"/>
          <c:spPr>
            <a:solidFill>
              <a:schemeClr val="accent2"/>
            </a:solidFill>
            <a:ln>
              <a:noFill/>
            </a:ln>
            <a:effectLst/>
          </c:spPr>
          <c:invertIfNegative val="0"/>
          <c:cat>
            <c:strRef>
              <c:f>'Word data Q11'!$BP$66:$BP$90</c:f>
              <c:strCache>
                <c:ptCount val="25"/>
                <c:pt idx="0">
                  <c:v>fun</c:v>
                </c:pt>
                <c:pt idx="1">
                  <c:v>interesting</c:v>
                </c:pt>
                <c:pt idx="2">
                  <c:v>engaging</c:v>
                </c:pt>
                <c:pt idx="3">
                  <c:v>interactive</c:v>
                </c:pt>
                <c:pt idx="4">
                  <c:v>different</c:v>
                </c:pt>
                <c:pt idx="5">
                  <c:v>visual/visual aid/visualisation</c:v>
                </c:pt>
                <c:pt idx="6">
                  <c:v>creative</c:v>
                </c:pt>
                <c:pt idx="7">
                  <c:v>unique</c:v>
                </c:pt>
                <c:pt idx="8">
                  <c:v>enjoyable/enjoyed</c:v>
                </c:pt>
                <c:pt idx="9">
                  <c:v>cool</c:v>
                </c:pt>
                <c:pt idx="10">
                  <c:v>like/love</c:v>
                </c:pt>
                <c:pt idx="11">
                  <c:v>exciting</c:v>
                </c:pt>
                <c:pt idx="12">
                  <c:v>inclusive</c:v>
                </c:pt>
                <c:pt idx="13">
                  <c:v>informative</c:v>
                </c:pt>
                <c:pt idx="14">
                  <c:v>thought-provoking/thinking skills</c:v>
                </c:pt>
                <c:pt idx="15">
                  <c:v>challenging/tasking</c:v>
                </c:pt>
                <c:pt idx="16">
                  <c:v>overwhelming/too much</c:v>
                </c:pt>
                <c:pt idx="17">
                  <c:v>uninteresting/less interesting</c:v>
                </c:pt>
                <c:pt idx="18">
                  <c:v>simple/simplistic</c:v>
                </c:pt>
                <c:pt idx="19">
                  <c:v>hard to follow/decipher/less clear</c:v>
                </c:pt>
                <c:pt idx="20">
                  <c:v>boring</c:v>
                </c:pt>
                <c:pt idx="21">
                  <c:v>hard to visualise/imagine</c:v>
                </c:pt>
                <c:pt idx="22">
                  <c:v>unengaging</c:v>
                </c:pt>
                <c:pt idx="23">
                  <c:v>confusing</c:v>
                </c:pt>
                <c:pt idx="24">
                  <c:v>too wordy</c:v>
                </c:pt>
              </c:strCache>
            </c:strRef>
          </c:cat>
          <c:val>
            <c:numRef>
              <c:f>'Word data Q11'!$BR$66:$BR$90</c:f>
              <c:numCache>
                <c:formatCode>General</c:formatCode>
                <c:ptCount val="25"/>
                <c:pt idx="0">
                  <c:v>7</c:v>
                </c:pt>
                <c:pt idx="1">
                  <c:v>7</c:v>
                </c:pt>
                <c:pt idx="2">
                  <c:v>7</c:v>
                </c:pt>
                <c:pt idx="3">
                  <c:v>1</c:v>
                </c:pt>
                <c:pt idx="4">
                  <c:v>4</c:v>
                </c:pt>
                <c:pt idx="5">
                  <c:v>2</c:v>
                </c:pt>
                <c:pt idx="6">
                  <c:v>0</c:v>
                </c:pt>
                <c:pt idx="7">
                  <c:v>5</c:v>
                </c:pt>
                <c:pt idx="8">
                  <c:v>1</c:v>
                </c:pt>
                <c:pt idx="9">
                  <c:v>0</c:v>
                </c:pt>
                <c:pt idx="10">
                  <c:v>0</c:v>
                </c:pt>
                <c:pt idx="11">
                  <c:v>1</c:v>
                </c:pt>
                <c:pt idx="12">
                  <c:v>0</c:v>
                </c:pt>
                <c:pt idx="13">
                  <c:v>3</c:v>
                </c:pt>
                <c:pt idx="14">
                  <c:v>6</c:v>
                </c:pt>
                <c:pt idx="15">
                  <c:v>-2</c:v>
                </c:pt>
                <c:pt idx="16">
                  <c:v>-2</c:v>
                </c:pt>
                <c:pt idx="17">
                  <c:v>-2</c:v>
                </c:pt>
                <c:pt idx="18">
                  <c:v>-3</c:v>
                </c:pt>
                <c:pt idx="19">
                  <c:v>-3</c:v>
                </c:pt>
                <c:pt idx="20">
                  <c:v>-4</c:v>
                </c:pt>
                <c:pt idx="21">
                  <c:v>-5</c:v>
                </c:pt>
                <c:pt idx="22">
                  <c:v>-5</c:v>
                </c:pt>
                <c:pt idx="23">
                  <c:v>-6</c:v>
                </c:pt>
                <c:pt idx="24">
                  <c:v>-9</c:v>
                </c:pt>
              </c:numCache>
            </c:numRef>
          </c:val>
          <c:extLst>
            <c:ext xmlns:c16="http://schemas.microsoft.com/office/drawing/2014/chart" uri="{C3380CC4-5D6E-409C-BE32-E72D297353CC}">
              <c16:uniqueId val="{00000001-2FAA-4C77-BA48-3BA35BFD975A}"/>
            </c:ext>
          </c:extLst>
        </c:ser>
        <c:dLbls>
          <c:showLegendKey val="0"/>
          <c:showVal val="0"/>
          <c:showCatName val="0"/>
          <c:showSerName val="0"/>
          <c:showPercent val="0"/>
          <c:showBubbleSize val="0"/>
        </c:dLbls>
        <c:gapWidth val="20"/>
        <c:axId val="737970272"/>
        <c:axId val="737970632"/>
      </c:barChart>
      <c:catAx>
        <c:axId val="737970272"/>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7970632"/>
        <c:crosses val="autoZero"/>
        <c:auto val="1"/>
        <c:lblAlgn val="ctr"/>
        <c:lblOffset val="100"/>
        <c:noMultiLvlLbl val="0"/>
      </c:catAx>
      <c:valAx>
        <c:axId val="737970632"/>
        <c:scaling>
          <c:orientation val="minMax"/>
          <c:max val="3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79702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cat>
            <c:strRef>
              <c:f>'Word data Q11'!$BP$66:$BP$90</c:f>
              <c:strCache>
                <c:ptCount val="25"/>
                <c:pt idx="0">
                  <c:v>fun</c:v>
                </c:pt>
                <c:pt idx="1">
                  <c:v>interesting</c:v>
                </c:pt>
                <c:pt idx="2">
                  <c:v>engaging</c:v>
                </c:pt>
                <c:pt idx="3">
                  <c:v>interactive</c:v>
                </c:pt>
                <c:pt idx="4">
                  <c:v>different</c:v>
                </c:pt>
                <c:pt idx="5">
                  <c:v>visual/visual aid/visualisation</c:v>
                </c:pt>
                <c:pt idx="6">
                  <c:v>creative</c:v>
                </c:pt>
                <c:pt idx="7">
                  <c:v>unique</c:v>
                </c:pt>
                <c:pt idx="8">
                  <c:v>enjoyable/enjoyed</c:v>
                </c:pt>
                <c:pt idx="9">
                  <c:v>cool</c:v>
                </c:pt>
                <c:pt idx="10">
                  <c:v>like/love</c:v>
                </c:pt>
                <c:pt idx="11">
                  <c:v>exciting</c:v>
                </c:pt>
                <c:pt idx="12">
                  <c:v>inclusive</c:v>
                </c:pt>
                <c:pt idx="13">
                  <c:v>informative</c:v>
                </c:pt>
                <c:pt idx="14">
                  <c:v>thought-provoking/thinking skills</c:v>
                </c:pt>
                <c:pt idx="15">
                  <c:v>challenging/tasking</c:v>
                </c:pt>
                <c:pt idx="16">
                  <c:v>overwhelming/too much</c:v>
                </c:pt>
                <c:pt idx="17">
                  <c:v>uninteresting/less interesting</c:v>
                </c:pt>
                <c:pt idx="18">
                  <c:v>simple/simplistic</c:v>
                </c:pt>
                <c:pt idx="19">
                  <c:v>hard to follow/decipher/less clear</c:v>
                </c:pt>
                <c:pt idx="20">
                  <c:v>boring</c:v>
                </c:pt>
                <c:pt idx="21">
                  <c:v>hard to visualise/imagine</c:v>
                </c:pt>
                <c:pt idx="22">
                  <c:v>unengaging</c:v>
                </c:pt>
                <c:pt idx="23">
                  <c:v>confusing</c:v>
                </c:pt>
                <c:pt idx="24">
                  <c:v>too wordy</c:v>
                </c:pt>
              </c:strCache>
            </c:strRef>
          </c:cat>
          <c:val>
            <c:numRef>
              <c:f>'Word data Q11'!$BQ$66:$BQ$90</c:f>
              <c:numCache>
                <c:formatCode>General</c:formatCode>
                <c:ptCount val="25"/>
                <c:pt idx="0">
                  <c:v>29</c:v>
                </c:pt>
                <c:pt idx="1">
                  <c:v>21</c:v>
                </c:pt>
                <c:pt idx="2">
                  <c:v>19</c:v>
                </c:pt>
                <c:pt idx="3">
                  <c:v>16</c:v>
                </c:pt>
                <c:pt idx="4">
                  <c:v>10</c:v>
                </c:pt>
                <c:pt idx="5">
                  <c:v>10</c:v>
                </c:pt>
                <c:pt idx="6">
                  <c:v>9</c:v>
                </c:pt>
                <c:pt idx="7">
                  <c:v>9</c:v>
                </c:pt>
                <c:pt idx="8">
                  <c:v>6</c:v>
                </c:pt>
                <c:pt idx="9">
                  <c:v>5</c:v>
                </c:pt>
                <c:pt idx="10">
                  <c:v>4</c:v>
                </c:pt>
                <c:pt idx="11">
                  <c:v>3</c:v>
                </c:pt>
                <c:pt idx="12">
                  <c:v>2</c:v>
                </c:pt>
                <c:pt idx="13">
                  <c:v>2</c:v>
                </c:pt>
                <c:pt idx="14">
                  <c:v>2</c:v>
                </c:pt>
                <c:pt idx="15">
                  <c:v>-1</c:v>
                </c:pt>
                <c:pt idx="16">
                  <c:v>0</c:v>
                </c:pt>
                <c:pt idx="17">
                  <c:v>0</c:v>
                </c:pt>
                <c:pt idx="18">
                  <c:v>-1</c:v>
                </c:pt>
                <c:pt idx="19">
                  <c:v>0</c:v>
                </c:pt>
                <c:pt idx="20">
                  <c:v>-1</c:v>
                </c:pt>
                <c:pt idx="21">
                  <c:v>0</c:v>
                </c:pt>
                <c:pt idx="22">
                  <c:v>0</c:v>
                </c:pt>
                <c:pt idx="23">
                  <c:v>-2</c:v>
                </c:pt>
                <c:pt idx="24">
                  <c:v>0</c:v>
                </c:pt>
              </c:numCache>
            </c:numRef>
          </c:val>
          <c:extLst>
            <c:ext xmlns:c16="http://schemas.microsoft.com/office/drawing/2014/chart" uri="{C3380CC4-5D6E-409C-BE32-E72D297353CC}">
              <c16:uniqueId val="{00000000-362E-42A2-8DED-3D3CEB638AF6}"/>
            </c:ext>
          </c:extLst>
        </c:ser>
        <c:ser>
          <c:idx val="1"/>
          <c:order val="1"/>
          <c:spPr>
            <a:solidFill>
              <a:schemeClr val="accent2"/>
            </a:solidFill>
            <a:ln>
              <a:noFill/>
            </a:ln>
            <a:effectLst/>
          </c:spPr>
          <c:invertIfNegative val="0"/>
          <c:cat>
            <c:strRef>
              <c:f>'Word data Q11'!$BP$66:$BP$90</c:f>
              <c:strCache>
                <c:ptCount val="25"/>
                <c:pt idx="0">
                  <c:v>fun</c:v>
                </c:pt>
                <c:pt idx="1">
                  <c:v>interesting</c:v>
                </c:pt>
                <c:pt idx="2">
                  <c:v>engaging</c:v>
                </c:pt>
                <c:pt idx="3">
                  <c:v>interactive</c:v>
                </c:pt>
                <c:pt idx="4">
                  <c:v>different</c:v>
                </c:pt>
                <c:pt idx="5">
                  <c:v>visual/visual aid/visualisation</c:v>
                </c:pt>
                <c:pt idx="6">
                  <c:v>creative</c:v>
                </c:pt>
                <c:pt idx="7">
                  <c:v>unique</c:v>
                </c:pt>
                <c:pt idx="8">
                  <c:v>enjoyable/enjoyed</c:v>
                </c:pt>
                <c:pt idx="9">
                  <c:v>cool</c:v>
                </c:pt>
                <c:pt idx="10">
                  <c:v>like/love</c:v>
                </c:pt>
                <c:pt idx="11">
                  <c:v>exciting</c:v>
                </c:pt>
                <c:pt idx="12">
                  <c:v>inclusive</c:v>
                </c:pt>
                <c:pt idx="13">
                  <c:v>informative</c:v>
                </c:pt>
                <c:pt idx="14">
                  <c:v>thought-provoking/thinking skills</c:v>
                </c:pt>
                <c:pt idx="15">
                  <c:v>challenging/tasking</c:v>
                </c:pt>
                <c:pt idx="16">
                  <c:v>overwhelming/too much</c:v>
                </c:pt>
                <c:pt idx="17">
                  <c:v>uninteresting/less interesting</c:v>
                </c:pt>
                <c:pt idx="18">
                  <c:v>simple/simplistic</c:v>
                </c:pt>
                <c:pt idx="19">
                  <c:v>hard to follow/decipher/less clear</c:v>
                </c:pt>
                <c:pt idx="20">
                  <c:v>boring</c:v>
                </c:pt>
                <c:pt idx="21">
                  <c:v>hard to visualise/imagine</c:v>
                </c:pt>
                <c:pt idx="22">
                  <c:v>unengaging</c:v>
                </c:pt>
                <c:pt idx="23">
                  <c:v>confusing</c:v>
                </c:pt>
                <c:pt idx="24">
                  <c:v>too wordy</c:v>
                </c:pt>
              </c:strCache>
            </c:strRef>
          </c:cat>
          <c:val>
            <c:numRef>
              <c:f>'Word data Q11'!$BR$66:$BR$90</c:f>
              <c:numCache>
                <c:formatCode>General</c:formatCode>
                <c:ptCount val="25"/>
                <c:pt idx="0">
                  <c:v>7</c:v>
                </c:pt>
                <c:pt idx="1">
                  <c:v>7</c:v>
                </c:pt>
                <c:pt idx="2">
                  <c:v>7</c:v>
                </c:pt>
                <c:pt idx="3">
                  <c:v>1</c:v>
                </c:pt>
                <c:pt idx="4">
                  <c:v>4</c:v>
                </c:pt>
                <c:pt idx="5">
                  <c:v>2</c:v>
                </c:pt>
                <c:pt idx="6">
                  <c:v>0</c:v>
                </c:pt>
                <c:pt idx="7">
                  <c:v>5</c:v>
                </c:pt>
                <c:pt idx="8">
                  <c:v>1</c:v>
                </c:pt>
                <c:pt idx="9">
                  <c:v>0</c:v>
                </c:pt>
                <c:pt idx="10">
                  <c:v>0</c:v>
                </c:pt>
                <c:pt idx="11">
                  <c:v>1</c:v>
                </c:pt>
                <c:pt idx="12">
                  <c:v>0</c:v>
                </c:pt>
                <c:pt idx="13">
                  <c:v>3</c:v>
                </c:pt>
                <c:pt idx="14">
                  <c:v>6</c:v>
                </c:pt>
                <c:pt idx="15">
                  <c:v>-2</c:v>
                </c:pt>
                <c:pt idx="16">
                  <c:v>-2</c:v>
                </c:pt>
                <c:pt idx="17">
                  <c:v>-2</c:v>
                </c:pt>
                <c:pt idx="18">
                  <c:v>-3</c:v>
                </c:pt>
                <c:pt idx="19">
                  <c:v>-3</c:v>
                </c:pt>
                <c:pt idx="20">
                  <c:v>-4</c:v>
                </c:pt>
                <c:pt idx="21">
                  <c:v>-5</c:v>
                </c:pt>
                <c:pt idx="22">
                  <c:v>-5</c:v>
                </c:pt>
                <c:pt idx="23">
                  <c:v>-6</c:v>
                </c:pt>
                <c:pt idx="24">
                  <c:v>-9</c:v>
                </c:pt>
              </c:numCache>
            </c:numRef>
          </c:val>
          <c:extLst>
            <c:ext xmlns:c16="http://schemas.microsoft.com/office/drawing/2014/chart" uri="{C3380CC4-5D6E-409C-BE32-E72D297353CC}">
              <c16:uniqueId val="{00000001-362E-42A2-8DED-3D3CEB638AF6}"/>
            </c:ext>
          </c:extLst>
        </c:ser>
        <c:dLbls>
          <c:showLegendKey val="0"/>
          <c:showVal val="0"/>
          <c:showCatName val="0"/>
          <c:showSerName val="0"/>
          <c:showPercent val="0"/>
          <c:showBubbleSize val="0"/>
        </c:dLbls>
        <c:gapWidth val="20"/>
        <c:axId val="737970272"/>
        <c:axId val="737970632"/>
      </c:barChart>
      <c:catAx>
        <c:axId val="7379702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7970632"/>
        <c:crosses val="autoZero"/>
        <c:auto val="1"/>
        <c:lblAlgn val="ctr"/>
        <c:lblOffset val="100"/>
        <c:noMultiLvlLbl val="0"/>
      </c:catAx>
      <c:valAx>
        <c:axId val="737970632"/>
        <c:scaling>
          <c:orientation val="minMax"/>
          <c:max val="3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797027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Lego</c:v>
          </c:tx>
          <c:spPr>
            <a:solidFill>
              <a:schemeClr val="accent4"/>
            </a:solidFill>
            <a:ln>
              <a:noFill/>
            </a:ln>
            <a:effectLst/>
          </c:spPr>
          <c:invertIfNegative val="0"/>
          <c:cat>
            <c:strRef>
              <c:f>'Word data Q11'!$BP$105:$BP$129</c:f>
              <c:strCache>
                <c:ptCount val="25"/>
                <c:pt idx="0">
                  <c:v>fun</c:v>
                </c:pt>
                <c:pt idx="1">
                  <c:v>interesting</c:v>
                </c:pt>
                <c:pt idx="2">
                  <c:v>engaging</c:v>
                </c:pt>
                <c:pt idx="3">
                  <c:v>interactive</c:v>
                </c:pt>
                <c:pt idx="4">
                  <c:v>different</c:v>
                </c:pt>
                <c:pt idx="5">
                  <c:v>visual/visual aid/visualisation</c:v>
                </c:pt>
                <c:pt idx="6">
                  <c:v>creative</c:v>
                </c:pt>
                <c:pt idx="7">
                  <c:v>unique</c:v>
                </c:pt>
                <c:pt idx="8">
                  <c:v>enjoyable/enjoyed</c:v>
                </c:pt>
                <c:pt idx="9">
                  <c:v>cool</c:v>
                </c:pt>
                <c:pt idx="10">
                  <c:v>like/love</c:v>
                </c:pt>
                <c:pt idx="11">
                  <c:v>exciting</c:v>
                </c:pt>
                <c:pt idx="12">
                  <c:v>inclusive</c:v>
                </c:pt>
                <c:pt idx="13">
                  <c:v>informative</c:v>
                </c:pt>
                <c:pt idx="14">
                  <c:v>thought-provoking/thinking skills</c:v>
                </c:pt>
                <c:pt idx="15">
                  <c:v>challenging/tasking</c:v>
                </c:pt>
                <c:pt idx="16">
                  <c:v>overwhelming/too much</c:v>
                </c:pt>
                <c:pt idx="17">
                  <c:v>uninteresting/less interesting</c:v>
                </c:pt>
                <c:pt idx="18">
                  <c:v>simple/simplistic</c:v>
                </c:pt>
                <c:pt idx="19">
                  <c:v>hard to follow/decipher/less clear</c:v>
                </c:pt>
                <c:pt idx="20">
                  <c:v>boring</c:v>
                </c:pt>
                <c:pt idx="21">
                  <c:v>hard to visualise/imagine</c:v>
                </c:pt>
                <c:pt idx="22">
                  <c:v>unengaging</c:v>
                </c:pt>
                <c:pt idx="23">
                  <c:v>confusing</c:v>
                </c:pt>
                <c:pt idx="24">
                  <c:v>too wordy</c:v>
                </c:pt>
              </c:strCache>
            </c:strRef>
          </c:cat>
          <c:val>
            <c:numRef>
              <c:f>'Word data Q11'!$BQ$105:$BQ$129</c:f>
              <c:numCache>
                <c:formatCode>General</c:formatCode>
                <c:ptCount val="25"/>
                <c:pt idx="0">
                  <c:v>29</c:v>
                </c:pt>
                <c:pt idx="1">
                  <c:v>21</c:v>
                </c:pt>
                <c:pt idx="2">
                  <c:v>19</c:v>
                </c:pt>
                <c:pt idx="3">
                  <c:v>16</c:v>
                </c:pt>
                <c:pt idx="4">
                  <c:v>10</c:v>
                </c:pt>
                <c:pt idx="5">
                  <c:v>10</c:v>
                </c:pt>
                <c:pt idx="6">
                  <c:v>9</c:v>
                </c:pt>
                <c:pt idx="7">
                  <c:v>9</c:v>
                </c:pt>
                <c:pt idx="8">
                  <c:v>6</c:v>
                </c:pt>
                <c:pt idx="9">
                  <c:v>5</c:v>
                </c:pt>
                <c:pt idx="10">
                  <c:v>4</c:v>
                </c:pt>
                <c:pt idx="11">
                  <c:v>3</c:v>
                </c:pt>
                <c:pt idx="12">
                  <c:v>2</c:v>
                </c:pt>
                <c:pt idx="13">
                  <c:v>2</c:v>
                </c:pt>
                <c:pt idx="14">
                  <c:v>2</c:v>
                </c:pt>
                <c:pt idx="15">
                  <c:v>1</c:v>
                </c:pt>
                <c:pt idx="16">
                  <c:v>0</c:v>
                </c:pt>
                <c:pt idx="17">
                  <c:v>0</c:v>
                </c:pt>
                <c:pt idx="18">
                  <c:v>1</c:v>
                </c:pt>
                <c:pt idx="19">
                  <c:v>0</c:v>
                </c:pt>
                <c:pt idx="20">
                  <c:v>1</c:v>
                </c:pt>
                <c:pt idx="21">
                  <c:v>0</c:v>
                </c:pt>
                <c:pt idx="22">
                  <c:v>0</c:v>
                </c:pt>
                <c:pt idx="23">
                  <c:v>2</c:v>
                </c:pt>
                <c:pt idx="24">
                  <c:v>0</c:v>
                </c:pt>
              </c:numCache>
            </c:numRef>
          </c:val>
          <c:extLst>
            <c:ext xmlns:c16="http://schemas.microsoft.com/office/drawing/2014/chart" uri="{C3380CC4-5D6E-409C-BE32-E72D297353CC}">
              <c16:uniqueId val="{00000000-92C7-443C-AAEA-830792C3A5F9}"/>
            </c:ext>
          </c:extLst>
        </c:ser>
        <c:ser>
          <c:idx val="1"/>
          <c:order val="1"/>
          <c:tx>
            <c:v>Descriptive</c:v>
          </c:tx>
          <c:spPr>
            <a:solidFill>
              <a:schemeClr val="accent2"/>
            </a:solidFill>
            <a:ln>
              <a:noFill/>
            </a:ln>
            <a:effectLst/>
          </c:spPr>
          <c:invertIfNegative val="0"/>
          <c:cat>
            <c:strRef>
              <c:f>'Word data Q11'!$BP$105:$BP$129</c:f>
              <c:strCache>
                <c:ptCount val="25"/>
                <c:pt idx="0">
                  <c:v>fun</c:v>
                </c:pt>
                <c:pt idx="1">
                  <c:v>interesting</c:v>
                </c:pt>
                <c:pt idx="2">
                  <c:v>engaging</c:v>
                </c:pt>
                <c:pt idx="3">
                  <c:v>interactive</c:v>
                </c:pt>
                <c:pt idx="4">
                  <c:v>different</c:v>
                </c:pt>
                <c:pt idx="5">
                  <c:v>visual/visual aid/visualisation</c:v>
                </c:pt>
                <c:pt idx="6">
                  <c:v>creative</c:v>
                </c:pt>
                <c:pt idx="7">
                  <c:v>unique</c:v>
                </c:pt>
                <c:pt idx="8">
                  <c:v>enjoyable/enjoyed</c:v>
                </c:pt>
                <c:pt idx="9">
                  <c:v>cool</c:v>
                </c:pt>
                <c:pt idx="10">
                  <c:v>like/love</c:v>
                </c:pt>
                <c:pt idx="11">
                  <c:v>exciting</c:v>
                </c:pt>
                <c:pt idx="12">
                  <c:v>inclusive</c:v>
                </c:pt>
                <c:pt idx="13">
                  <c:v>informative</c:v>
                </c:pt>
                <c:pt idx="14">
                  <c:v>thought-provoking/thinking skills</c:v>
                </c:pt>
                <c:pt idx="15">
                  <c:v>challenging/tasking</c:v>
                </c:pt>
                <c:pt idx="16">
                  <c:v>overwhelming/too much</c:v>
                </c:pt>
                <c:pt idx="17">
                  <c:v>uninteresting/less interesting</c:v>
                </c:pt>
                <c:pt idx="18">
                  <c:v>simple/simplistic</c:v>
                </c:pt>
                <c:pt idx="19">
                  <c:v>hard to follow/decipher/less clear</c:v>
                </c:pt>
                <c:pt idx="20">
                  <c:v>boring</c:v>
                </c:pt>
                <c:pt idx="21">
                  <c:v>hard to visualise/imagine</c:v>
                </c:pt>
                <c:pt idx="22">
                  <c:v>unengaging</c:v>
                </c:pt>
                <c:pt idx="23">
                  <c:v>confusing</c:v>
                </c:pt>
                <c:pt idx="24">
                  <c:v>too wordy</c:v>
                </c:pt>
              </c:strCache>
            </c:strRef>
          </c:cat>
          <c:val>
            <c:numRef>
              <c:f>'Word data Q11'!$BR$105:$BR$129</c:f>
              <c:numCache>
                <c:formatCode>General</c:formatCode>
                <c:ptCount val="25"/>
                <c:pt idx="0">
                  <c:v>7</c:v>
                </c:pt>
                <c:pt idx="1">
                  <c:v>7</c:v>
                </c:pt>
                <c:pt idx="2">
                  <c:v>7</c:v>
                </c:pt>
                <c:pt idx="3">
                  <c:v>1</c:v>
                </c:pt>
                <c:pt idx="4">
                  <c:v>4</c:v>
                </c:pt>
                <c:pt idx="5">
                  <c:v>2</c:v>
                </c:pt>
                <c:pt idx="6">
                  <c:v>0</c:v>
                </c:pt>
                <c:pt idx="7">
                  <c:v>5</c:v>
                </c:pt>
                <c:pt idx="8">
                  <c:v>1</c:v>
                </c:pt>
                <c:pt idx="9">
                  <c:v>0</c:v>
                </c:pt>
                <c:pt idx="10">
                  <c:v>0</c:v>
                </c:pt>
                <c:pt idx="11">
                  <c:v>1</c:v>
                </c:pt>
                <c:pt idx="12">
                  <c:v>0</c:v>
                </c:pt>
                <c:pt idx="13">
                  <c:v>3</c:v>
                </c:pt>
                <c:pt idx="14">
                  <c:v>6</c:v>
                </c:pt>
                <c:pt idx="15">
                  <c:v>2</c:v>
                </c:pt>
                <c:pt idx="16">
                  <c:v>2</c:v>
                </c:pt>
                <c:pt idx="17">
                  <c:v>2</c:v>
                </c:pt>
                <c:pt idx="18">
                  <c:v>3</c:v>
                </c:pt>
                <c:pt idx="19">
                  <c:v>3</c:v>
                </c:pt>
                <c:pt idx="20">
                  <c:v>4</c:v>
                </c:pt>
                <c:pt idx="21">
                  <c:v>5</c:v>
                </c:pt>
                <c:pt idx="22">
                  <c:v>5</c:v>
                </c:pt>
                <c:pt idx="23">
                  <c:v>6</c:v>
                </c:pt>
                <c:pt idx="24">
                  <c:v>9</c:v>
                </c:pt>
              </c:numCache>
            </c:numRef>
          </c:val>
          <c:extLst>
            <c:ext xmlns:c16="http://schemas.microsoft.com/office/drawing/2014/chart" uri="{C3380CC4-5D6E-409C-BE32-E72D297353CC}">
              <c16:uniqueId val="{00000001-92C7-443C-AAEA-830792C3A5F9}"/>
            </c:ext>
          </c:extLst>
        </c:ser>
        <c:dLbls>
          <c:showLegendKey val="0"/>
          <c:showVal val="0"/>
          <c:showCatName val="0"/>
          <c:showSerName val="0"/>
          <c:showPercent val="0"/>
          <c:showBubbleSize val="0"/>
        </c:dLbls>
        <c:gapWidth val="30"/>
        <c:axId val="737970272"/>
        <c:axId val="737970632"/>
      </c:barChart>
      <c:catAx>
        <c:axId val="737970272"/>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360000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737970632"/>
        <c:crosses val="autoZero"/>
        <c:auto val="1"/>
        <c:lblAlgn val="ctr"/>
        <c:lblOffset val="100"/>
        <c:noMultiLvlLbl val="0"/>
      </c:catAx>
      <c:valAx>
        <c:axId val="737970632"/>
        <c:scaling>
          <c:orientation val="minMax"/>
          <c:max val="30"/>
        </c:scaling>
        <c:delete val="0"/>
        <c:axPos val="l"/>
        <c:numFmt formatCode="General"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7379702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rot="2700000"/>
    <a:lstStyle/>
    <a:p>
      <a:pPr>
        <a:defRPr sz="1000"/>
      </a:pPr>
      <a:endParaRPr lang="en-US"/>
    </a:p>
  </c:txPr>
  <c:printSettings>
    <c:headerFooter/>
    <c:pageMargins b="0.75" l="0.7" r="0.7" t="0.75" header="0.3" footer="0.3"/>
    <c:pageSetup/>
  </c:printSettings>
</c:chartSpace>
</file>

<file path=xl/charts/chart1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Lego</c:v>
          </c:tx>
          <c:spPr>
            <a:solidFill>
              <a:schemeClr val="accent4"/>
            </a:solidFill>
            <a:ln>
              <a:noFill/>
            </a:ln>
            <a:effectLst/>
          </c:spPr>
          <c:invertIfNegative val="0"/>
          <c:cat>
            <c:strRef>
              <c:f>'Word data Q11'!$BP$105:$BP$129</c:f>
              <c:strCache>
                <c:ptCount val="25"/>
                <c:pt idx="0">
                  <c:v>fun</c:v>
                </c:pt>
                <c:pt idx="1">
                  <c:v>interesting</c:v>
                </c:pt>
                <c:pt idx="2">
                  <c:v>engaging</c:v>
                </c:pt>
                <c:pt idx="3">
                  <c:v>interactive</c:v>
                </c:pt>
                <c:pt idx="4">
                  <c:v>different</c:v>
                </c:pt>
                <c:pt idx="5">
                  <c:v>visual/visual aid/visualisation</c:v>
                </c:pt>
                <c:pt idx="6">
                  <c:v>creative</c:v>
                </c:pt>
                <c:pt idx="7">
                  <c:v>unique</c:v>
                </c:pt>
                <c:pt idx="8">
                  <c:v>enjoyable/enjoyed</c:v>
                </c:pt>
                <c:pt idx="9">
                  <c:v>cool</c:v>
                </c:pt>
                <c:pt idx="10">
                  <c:v>like/love</c:v>
                </c:pt>
                <c:pt idx="11">
                  <c:v>exciting</c:v>
                </c:pt>
                <c:pt idx="12">
                  <c:v>inclusive</c:v>
                </c:pt>
                <c:pt idx="13">
                  <c:v>informative</c:v>
                </c:pt>
                <c:pt idx="14">
                  <c:v>thought-provoking/thinking skills</c:v>
                </c:pt>
                <c:pt idx="15">
                  <c:v>challenging/tasking</c:v>
                </c:pt>
                <c:pt idx="16">
                  <c:v>overwhelming/too much</c:v>
                </c:pt>
                <c:pt idx="17">
                  <c:v>uninteresting/less interesting</c:v>
                </c:pt>
                <c:pt idx="18">
                  <c:v>simple/simplistic</c:v>
                </c:pt>
                <c:pt idx="19">
                  <c:v>hard to follow/decipher/less clear</c:v>
                </c:pt>
                <c:pt idx="20">
                  <c:v>boring</c:v>
                </c:pt>
                <c:pt idx="21">
                  <c:v>hard to visualise/imagine</c:v>
                </c:pt>
                <c:pt idx="22">
                  <c:v>unengaging</c:v>
                </c:pt>
                <c:pt idx="23">
                  <c:v>confusing</c:v>
                </c:pt>
                <c:pt idx="24">
                  <c:v>too wordy</c:v>
                </c:pt>
              </c:strCache>
            </c:strRef>
          </c:cat>
          <c:val>
            <c:numRef>
              <c:f>'Word data Q11'!$BQ$105:$BQ$129</c:f>
              <c:numCache>
                <c:formatCode>General</c:formatCode>
                <c:ptCount val="25"/>
                <c:pt idx="0">
                  <c:v>29</c:v>
                </c:pt>
                <c:pt idx="1">
                  <c:v>21</c:v>
                </c:pt>
                <c:pt idx="2">
                  <c:v>19</c:v>
                </c:pt>
                <c:pt idx="3">
                  <c:v>16</c:v>
                </c:pt>
                <c:pt idx="4">
                  <c:v>10</c:v>
                </c:pt>
                <c:pt idx="5">
                  <c:v>10</c:v>
                </c:pt>
                <c:pt idx="6">
                  <c:v>9</c:v>
                </c:pt>
                <c:pt idx="7">
                  <c:v>9</c:v>
                </c:pt>
                <c:pt idx="8">
                  <c:v>6</c:v>
                </c:pt>
                <c:pt idx="9">
                  <c:v>5</c:v>
                </c:pt>
                <c:pt idx="10">
                  <c:v>4</c:v>
                </c:pt>
                <c:pt idx="11">
                  <c:v>3</c:v>
                </c:pt>
                <c:pt idx="12">
                  <c:v>2</c:v>
                </c:pt>
                <c:pt idx="13">
                  <c:v>2</c:v>
                </c:pt>
                <c:pt idx="14">
                  <c:v>2</c:v>
                </c:pt>
                <c:pt idx="15">
                  <c:v>1</c:v>
                </c:pt>
                <c:pt idx="16">
                  <c:v>0</c:v>
                </c:pt>
                <c:pt idx="17">
                  <c:v>0</c:v>
                </c:pt>
                <c:pt idx="18">
                  <c:v>1</c:v>
                </c:pt>
                <c:pt idx="19">
                  <c:v>0</c:v>
                </c:pt>
                <c:pt idx="20">
                  <c:v>1</c:v>
                </c:pt>
                <c:pt idx="21">
                  <c:v>0</c:v>
                </c:pt>
                <c:pt idx="22">
                  <c:v>0</c:v>
                </c:pt>
                <c:pt idx="23">
                  <c:v>2</c:v>
                </c:pt>
                <c:pt idx="24">
                  <c:v>0</c:v>
                </c:pt>
              </c:numCache>
            </c:numRef>
          </c:val>
          <c:extLst>
            <c:ext xmlns:c16="http://schemas.microsoft.com/office/drawing/2014/chart" uri="{C3380CC4-5D6E-409C-BE32-E72D297353CC}">
              <c16:uniqueId val="{00000000-46C2-45F5-A0D0-D61D66133795}"/>
            </c:ext>
          </c:extLst>
        </c:ser>
        <c:ser>
          <c:idx val="1"/>
          <c:order val="1"/>
          <c:tx>
            <c:v>Descriptive</c:v>
          </c:tx>
          <c:spPr>
            <a:solidFill>
              <a:schemeClr val="accent2"/>
            </a:solidFill>
            <a:ln>
              <a:noFill/>
            </a:ln>
            <a:effectLst/>
          </c:spPr>
          <c:invertIfNegative val="0"/>
          <c:cat>
            <c:strRef>
              <c:f>'Word data Q11'!$BP$105:$BP$129</c:f>
              <c:strCache>
                <c:ptCount val="25"/>
                <c:pt idx="0">
                  <c:v>fun</c:v>
                </c:pt>
                <c:pt idx="1">
                  <c:v>interesting</c:v>
                </c:pt>
                <c:pt idx="2">
                  <c:v>engaging</c:v>
                </c:pt>
                <c:pt idx="3">
                  <c:v>interactive</c:v>
                </c:pt>
                <c:pt idx="4">
                  <c:v>different</c:v>
                </c:pt>
                <c:pt idx="5">
                  <c:v>visual/visual aid/visualisation</c:v>
                </c:pt>
                <c:pt idx="6">
                  <c:v>creative</c:v>
                </c:pt>
                <c:pt idx="7">
                  <c:v>unique</c:v>
                </c:pt>
                <c:pt idx="8">
                  <c:v>enjoyable/enjoyed</c:v>
                </c:pt>
                <c:pt idx="9">
                  <c:v>cool</c:v>
                </c:pt>
                <c:pt idx="10">
                  <c:v>like/love</c:v>
                </c:pt>
                <c:pt idx="11">
                  <c:v>exciting</c:v>
                </c:pt>
                <c:pt idx="12">
                  <c:v>inclusive</c:v>
                </c:pt>
                <c:pt idx="13">
                  <c:v>informative</c:v>
                </c:pt>
                <c:pt idx="14">
                  <c:v>thought-provoking/thinking skills</c:v>
                </c:pt>
                <c:pt idx="15">
                  <c:v>challenging/tasking</c:v>
                </c:pt>
                <c:pt idx="16">
                  <c:v>overwhelming/too much</c:v>
                </c:pt>
                <c:pt idx="17">
                  <c:v>uninteresting/less interesting</c:v>
                </c:pt>
                <c:pt idx="18">
                  <c:v>simple/simplistic</c:v>
                </c:pt>
                <c:pt idx="19">
                  <c:v>hard to follow/decipher/less clear</c:v>
                </c:pt>
                <c:pt idx="20">
                  <c:v>boring</c:v>
                </c:pt>
                <c:pt idx="21">
                  <c:v>hard to visualise/imagine</c:v>
                </c:pt>
                <c:pt idx="22">
                  <c:v>unengaging</c:v>
                </c:pt>
                <c:pt idx="23">
                  <c:v>confusing</c:v>
                </c:pt>
                <c:pt idx="24">
                  <c:v>too wordy</c:v>
                </c:pt>
              </c:strCache>
            </c:strRef>
          </c:cat>
          <c:val>
            <c:numRef>
              <c:f>'Word data Q11'!$BR$105:$BR$129</c:f>
              <c:numCache>
                <c:formatCode>General</c:formatCode>
                <c:ptCount val="25"/>
                <c:pt idx="0">
                  <c:v>7</c:v>
                </c:pt>
                <c:pt idx="1">
                  <c:v>7</c:v>
                </c:pt>
                <c:pt idx="2">
                  <c:v>7</c:v>
                </c:pt>
                <c:pt idx="3">
                  <c:v>1</c:v>
                </c:pt>
                <c:pt idx="4">
                  <c:v>4</c:v>
                </c:pt>
                <c:pt idx="5">
                  <c:v>2</c:v>
                </c:pt>
                <c:pt idx="6">
                  <c:v>0</c:v>
                </c:pt>
                <c:pt idx="7">
                  <c:v>5</c:v>
                </c:pt>
                <c:pt idx="8">
                  <c:v>1</c:v>
                </c:pt>
                <c:pt idx="9">
                  <c:v>0</c:v>
                </c:pt>
                <c:pt idx="10">
                  <c:v>0</c:v>
                </c:pt>
                <c:pt idx="11">
                  <c:v>1</c:v>
                </c:pt>
                <c:pt idx="12">
                  <c:v>0</c:v>
                </c:pt>
                <c:pt idx="13">
                  <c:v>3</c:v>
                </c:pt>
                <c:pt idx="14">
                  <c:v>6</c:v>
                </c:pt>
                <c:pt idx="15">
                  <c:v>2</c:v>
                </c:pt>
                <c:pt idx="16">
                  <c:v>2</c:v>
                </c:pt>
                <c:pt idx="17">
                  <c:v>2</c:v>
                </c:pt>
                <c:pt idx="18">
                  <c:v>3</c:v>
                </c:pt>
                <c:pt idx="19">
                  <c:v>3</c:v>
                </c:pt>
                <c:pt idx="20">
                  <c:v>4</c:v>
                </c:pt>
                <c:pt idx="21">
                  <c:v>5</c:v>
                </c:pt>
                <c:pt idx="22">
                  <c:v>5</c:v>
                </c:pt>
                <c:pt idx="23">
                  <c:v>6</c:v>
                </c:pt>
                <c:pt idx="24">
                  <c:v>9</c:v>
                </c:pt>
              </c:numCache>
            </c:numRef>
          </c:val>
          <c:extLst>
            <c:ext xmlns:c16="http://schemas.microsoft.com/office/drawing/2014/chart" uri="{C3380CC4-5D6E-409C-BE32-E72D297353CC}">
              <c16:uniqueId val="{00000001-46C2-45F5-A0D0-D61D66133795}"/>
            </c:ext>
          </c:extLst>
        </c:ser>
        <c:dLbls>
          <c:showLegendKey val="0"/>
          <c:showVal val="0"/>
          <c:showCatName val="0"/>
          <c:showSerName val="0"/>
          <c:showPercent val="0"/>
          <c:showBubbleSize val="0"/>
        </c:dLbls>
        <c:gapWidth val="30"/>
        <c:axId val="737970272"/>
        <c:axId val="737970632"/>
      </c:barChart>
      <c:catAx>
        <c:axId val="737970272"/>
        <c:scaling>
          <c:orientation val="maxMin"/>
        </c:scaling>
        <c:delete val="0"/>
        <c:axPos val="l"/>
        <c:numFmt formatCode="General" sourceLinked="1"/>
        <c:majorTickMark val="out"/>
        <c:minorTickMark val="none"/>
        <c:tickLblPos val="low"/>
        <c:spPr>
          <a:noFill/>
          <a:ln w="9525" cap="flat" cmpd="sng" algn="ctr">
            <a:solidFill>
              <a:schemeClr val="tx1"/>
            </a:solidFill>
            <a:round/>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737970632"/>
        <c:crosses val="autoZero"/>
        <c:auto val="1"/>
        <c:lblAlgn val="ctr"/>
        <c:lblOffset val="100"/>
        <c:noMultiLvlLbl val="0"/>
      </c:catAx>
      <c:valAx>
        <c:axId val="737970632"/>
        <c:scaling>
          <c:orientation val="minMax"/>
          <c:max val="30"/>
        </c:scaling>
        <c:delete val="0"/>
        <c:axPos val="t"/>
        <c:numFmt formatCode="General"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7379702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rot="2700000"/>
    <a:lstStyle/>
    <a:p>
      <a:pPr>
        <a:defRPr sz="1000"/>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'AQs paired'!$AJ$5:$AJ$80</c:f>
              <c:numCache>
                <c:formatCode>General</c:formatCode>
                <c:ptCount val="76"/>
                <c:pt idx="0">
                  <c:v>0</c:v>
                </c:pt>
                <c:pt idx="1">
                  <c:v>0</c:v>
                </c:pt>
                <c:pt idx="2">
                  <c:v>1</c:v>
                </c:pt>
                <c:pt idx="3">
                  <c:v>1</c:v>
                </c:pt>
                <c:pt idx="4">
                  <c:v>0</c:v>
                </c:pt>
                <c:pt idx="5">
                  <c:v>0</c:v>
                </c:pt>
                <c:pt idx="6">
                  <c:v>2</c:v>
                </c:pt>
                <c:pt idx="7">
                  <c:v>-2</c:v>
                </c:pt>
                <c:pt idx="8">
                  <c:v>1</c:v>
                </c:pt>
                <c:pt idx="9">
                  <c:v>1</c:v>
                </c:pt>
                <c:pt idx="10">
                  <c:v>1</c:v>
                </c:pt>
                <c:pt idx="11">
                  <c:v>1</c:v>
                </c:pt>
                <c:pt idx="12">
                  <c:v>1</c:v>
                </c:pt>
                <c:pt idx="13">
                  <c:v>2</c:v>
                </c:pt>
                <c:pt idx="14">
                  <c:v>2</c:v>
                </c:pt>
                <c:pt idx="15">
                  <c:v>3</c:v>
                </c:pt>
                <c:pt idx="16">
                  <c:v>1</c:v>
                </c:pt>
                <c:pt idx="17">
                  <c:v>1</c:v>
                </c:pt>
                <c:pt idx="18">
                  <c:v>1</c:v>
                </c:pt>
                <c:pt idx="19">
                  <c:v>2</c:v>
                </c:pt>
                <c:pt idx="20">
                  <c:v>1</c:v>
                </c:pt>
                <c:pt idx="21">
                  <c:v>1</c:v>
                </c:pt>
                <c:pt idx="22">
                  <c:v>1</c:v>
                </c:pt>
                <c:pt idx="23">
                  <c:v>1</c:v>
                </c:pt>
                <c:pt idx="24">
                  <c:v>3</c:v>
                </c:pt>
                <c:pt idx="25">
                  <c:v>2</c:v>
                </c:pt>
                <c:pt idx="26">
                  <c:v>2</c:v>
                </c:pt>
                <c:pt idx="27">
                  <c:v>2</c:v>
                </c:pt>
                <c:pt idx="28">
                  <c:v>1</c:v>
                </c:pt>
                <c:pt idx="29">
                  <c:v>1</c:v>
                </c:pt>
                <c:pt idx="30">
                  <c:v>2</c:v>
                </c:pt>
                <c:pt idx="31">
                  <c:v>1</c:v>
                </c:pt>
                <c:pt idx="32">
                  <c:v>1</c:v>
                </c:pt>
                <c:pt idx="33">
                  <c:v>1</c:v>
                </c:pt>
                <c:pt idx="34">
                  <c:v>2</c:v>
                </c:pt>
                <c:pt idx="35">
                  <c:v>2</c:v>
                </c:pt>
                <c:pt idx="36">
                  <c:v>2</c:v>
                </c:pt>
                <c:pt idx="37">
                  <c:v>2</c:v>
                </c:pt>
                <c:pt idx="38">
                  <c:v>3</c:v>
                </c:pt>
                <c:pt idx="39">
                  <c:v>3</c:v>
                </c:pt>
                <c:pt idx="40">
                  <c:v>2</c:v>
                </c:pt>
                <c:pt idx="41">
                  <c:v>0</c:v>
                </c:pt>
                <c:pt idx="42">
                  <c:v>1</c:v>
                </c:pt>
                <c:pt idx="43">
                  <c:v>2</c:v>
                </c:pt>
                <c:pt idx="44">
                  <c:v>2</c:v>
                </c:pt>
                <c:pt idx="45">
                  <c:v>3</c:v>
                </c:pt>
                <c:pt idx="46">
                  <c:v>1</c:v>
                </c:pt>
                <c:pt idx="47">
                  <c:v>2</c:v>
                </c:pt>
                <c:pt idx="48">
                  <c:v>3</c:v>
                </c:pt>
                <c:pt idx="49">
                  <c:v>2</c:v>
                </c:pt>
                <c:pt idx="50">
                  <c:v>1</c:v>
                </c:pt>
                <c:pt idx="51">
                  <c:v>2</c:v>
                </c:pt>
                <c:pt idx="52">
                  <c:v>1</c:v>
                </c:pt>
                <c:pt idx="53">
                  <c:v>1</c:v>
                </c:pt>
                <c:pt idx="54">
                  <c:v>1</c:v>
                </c:pt>
                <c:pt idx="55">
                  <c:v>1</c:v>
                </c:pt>
                <c:pt idx="56">
                  <c:v>-1</c:v>
                </c:pt>
                <c:pt idx="57">
                  <c:v>0</c:v>
                </c:pt>
                <c:pt idx="58">
                  <c:v>-1</c:v>
                </c:pt>
                <c:pt idx="59">
                  <c:v>1</c:v>
                </c:pt>
                <c:pt idx="60">
                  <c:v>1</c:v>
                </c:pt>
                <c:pt idx="61">
                  <c:v>1</c:v>
                </c:pt>
                <c:pt idx="62">
                  <c:v>2</c:v>
                </c:pt>
                <c:pt idx="63">
                  <c:v>1</c:v>
                </c:pt>
                <c:pt idx="64">
                  <c:v>1</c:v>
                </c:pt>
                <c:pt idx="65">
                  <c:v>2</c:v>
                </c:pt>
                <c:pt idx="66">
                  <c:v>2</c:v>
                </c:pt>
                <c:pt idx="67">
                  <c:v>2</c:v>
                </c:pt>
                <c:pt idx="68">
                  <c:v>2</c:v>
                </c:pt>
                <c:pt idx="69">
                  <c:v>2</c:v>
                </c:pt>
                <c:pt idx="70">
                  <c:v>2</c:v>
                </c:pt>
                <c:pt idx="71">
                  <c:v>-1</c:v>
                </c:pt>
                <c:pt idx="72">
                  <c:v>2</c:v>
                </c:pt>
                <c:pt idx="73">
                  <c:v>1</c:v>
                </c:pt>
                <c:pt idx="74">
                  <c:v>3</c:v>
                </c:pt>
                <c:pt idx="75">
                  <c:v>3</c:v>
                </c:pt>
              </c:numCache>
            </c:numRef>
          </c:xVal>
          <c:yVal>
            <c:numRef>
              <c:f>'AQs paired'!$AK$5:$AK$80</c:f>
              <c:numCache>
                <c:formatCode>General</c:formatCode>
                <c:ptCount val="76"/>
                <c:pt idx="0">
                  <c:v>-2</c:v>
                </c:pt>
                <c:pt idx="1">
                  <c:v>0</c:v>
                </c:pt>
                <c:pt idx="2">
                  <c:v>0</c:v>
                </c:pt>
                <c:pt idx="3">
                  <c:v>1</c:v>
                </c:pt>
                <c:pt idx="4">
                  <c:v>0</c:v>
                </c:pt>
                <c:pt idx="5">
                  <c:v>0</c:v>
                </c:pt>
                <c:pt idx="6">
                  <c:v>3</c:v>
                </c:pt>
                <c:pt idx="7">
                  <c:v>-3</c:v>
                </c:pt>
                <c:pt idx="8">
                  <c:v>0</c:v>
                </c:pt>
                <c:pt idx="9">
                  <c:v>-1</c:v>
                </c:pt>
                <c:pt idx="10">
                  <c:v>0</c:v>
                </c:pt>
                <c:pt idx="11">
                  <c:v>0</c:v>
                </c:pt>
                <c:pt idx="12">
                  <c:v>2</c:v>
                </c:pt>
                <c:pt idx="13">
                  <c:v>0</c:v>
                </c:pt>
                <c:pt idx="14">
                  <c:v>0</c:v>
                </c:pt>
                <c:pt idx="15">
                  <c:v>3</c:v>
                </c:pt>
                <c:pt idx="16">
                  <c:v>0</c:v>
                </c:pt>
                <c:pt idx="17">
                  <c:v>-2</c:v>
                </c:pt>
                <c:pt idx="18">
                  <c:v>0</c:v>
                </c:pt>
                <c:pt idx="19">
                  <c:v>2</c:v>
                </c:pt>
                <c:pt idx="20">
                  <c:v>2</c:v>
                </c:pt>
                <c:pt idx="21">
                  <c:v>2</c:v>
                </c:pt>
                <c:pt idx="22">
                  <c:v>1</c:v>
                </c:pt>
                <c:pt idx="23">
                  <c:v>3</c:v>
                </c:pt>
                <c:pt idx="24">
                  <c:v>1</c:v>
                </c:pt>
                <c:pt idx="25">
                  <c:v>2</c:v>
                </c:pt>
                <c:pt idx="26">
                  <c:v>3</c:v>
                </c:pt>
                <c:pt idx="27">
                  <c:v>1</c:v>
                </c:pt>
                <c:pt idx="28">
                  <c:v>-1</c:v>
                </c:pt>
                <c:pt idx="29">
                  <c:v>2</c:v>
                </c:pt>
                <c:pt idx="30">
                  <c:v>2</c:v>
                </c:pt>
                <c:pt idx="31">
                  <c:v>2</c:v>
                </c:pt>
                <c:pt idx="32">
                  <c:v>1</c:v>
                </c:pt>
                <c:pt idx="33">
                  <c:v>2</c:v>
                </c:pt>
                <c:pt idx="34">
                  <c:v>1</c:v>
                </c:pt>
                <c:pt idx="35">
                  <c:v>1</c:v>
                </c:pt>
                <c:pt idx="36">
                  <c:v>2</c:v>
                </c:pt>
                <c:pt idx="37">
                  <c:v>2</c:v>
                </c:pt>
                <c:pt idx="38">
                  <c:v>2</c:v>
                </c:pt>
                <c:pt idx="39">
                  <c:v>2</c:v>
                </c:pt>
                <c:pt idx="40">
                  <c:v>2</c:v>
                </c:pt>
                <c:pt idx="41">
                  <c:v>1</c:v>
                </c:pt>
                <c:pt idx="42">
                  <c:v>1</c:v>
                </c:pt>
                <c:pt idx="43">
                  <c:v>1</c:v>
                </c:pt>
                <c:pt idx="44">
                  <c:v>2</c:v>
                </c:pt>
                <c:pt idx="45">
                  <c:v>2</c:v>
                </c:pt>
                <c:pt idx="46">
                  <c:v>1</c:v>
                </c:pt>
                <c:pt idx="47">
                  <c:v>1</c:v>
                </c:pt>
                <c:pt idx="48">
                  <c:v>2</c:v>
                </c:pt>
                <c:pt idx="49">
                  <c:v>1</c:v>
                </c:pt>
                <c:pt idx="50">
                  <c:v>1</c:v>
                </c:pt>
                <c:pt idx="51">
                  <c:v>2</c:v>
                </c:pt>
                <c:pt idx="52">
                  <c:v>1</c:v>
                </c:pt>
                <c:pt idx="53">
                  <c:v>2</c:v>
                </c:pt>
                <c:pt idx="54">
                  <c:v>1</c:v>
                </c:pt>
                <c:pt idx="55">
                  <c:v>2</c:v>
                </c:pt>
                <c:pt idx="56">
                  <c:v>2</c:v>
                </c:pt>
                <c:pt idx="57">
                  <c:v>1</c:v>
                </c:pt>
                <c:pt idx="58">
                  <c:v>2</c:v>
                </c:pt>
                <c:pt idx="59">
                  <c:v>-1</c:v>
                </c:pt>
                <c:pt idx="60">
                  <c:v>1</c:v>
                </c:pt>
                <c:pt idx="61">
                  <c:v>-2</c:v>
                </c:pt>
                <c:pt idx="62">
                  <c:v>2</c:v>
                </c:pt>
                <c:pt idx="63">
                  <c:v>1</c:v>
                </c:pt>
                <c:pt idx="64">
                  <c:v>-2</c:v>
                </c:pt>
                <c:pt idx="65">
                  <c:v>0</c:v>
                </c:pt>
                <c:pt idx="66">
                  <c:v>-1</c:v>
                </c:pt>
                <c:pt idx="68">
                  <c:v>1</c:v>
                </c:pt>
                <c:pt idx="69">
                  <c:v>1</c:v>
                </c:pt>
                <c:pt idx="70">
                  <c:v>1</c:v>
                </c:pt>
                <c:pt idx="71">
                  <c:v>1</c:v>
                </c:pt>
                <c:pt idx="72">
                  <c:v>2</c:v>
                </c:pt>
                <c:pt idx="73">
                  <c:v>0</c:v>
                </c:pt>
                <c:pt idx="74">
                  <c:v>1</c:v>
                </c:pt>
                <c:pt idx="75">
                  <c:v>1</c:v>
                </c:pt>
              </c:numCache>
            </c:numRef>
          </c:yVal>
          <c:smooth val="0"/>
          <c:extLst>
            <c:ext xmlns:c16="http://schemas.microsoft.com/office/drawing/2014/chart" uri="{C3380CC4-5D6E-409C-BE32-E72D297353CC}">
              <c16:uniqueId val="{00000000-4D47-4A1A-90A2-48481BD26BA2}"/>
            </c:ext>
          </c:extLst>
        </c:ser>
        <c:dLbls>
          <c:showLegendKey val="0"/>
          <c:showVal val="0"/>
          <c:showCatName val="0"/>
          <c:showSerName val="0"/>
          <c:showPercent val="0"/>
          <c:showBubbleSize val="0"/>
        </c:dLbls>
        <c:axId val="1021073872"/>
        <c:axId val="1021053232"/>
      </c:scatterChart>
      <c:valAx>
        <c:axId val="102107387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1053232"/>
        <c:crosses val="autoZero"/>
        <c:crossBetween val="midCat"/>
      </c:valAx>
      <c:valAx>
        <c:axId val="10210532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1073872"/>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'AQs paired'!$AN$5:$AN$80</c:f>
              <c:numCache>
                <c:formatCode>General</c:formatCode>
                <c:ptCount val="76"/>
                <c:pt idx="0">
                  <c:v>-2</c:v>
                </c:pt>
                <c:pt idx="1">
                  <c:v>0</c:v>
                </c:pt>
                <c:pt idx="2">
                  <c:v>1</c:v>
                </c:pt>
                <c:pt idx="3">
                  <c:v>1</c:v>
                </c:pt>
                <c:pt idx="4">
                  <c:v>-2</c:v>
                </c:pt>
                <c:pt idx="5">
                  <c:v>-1</c:v>
                </c:pt>
                <c:pt idx="6">
                  <c:v>2</c:v>
                </c:pt>
                <c:pt idx="7">
                  <c:v>-1</c:v>
                </c:pt>
                <c:pt idx="8">
                  <c:v>0</c:v>
                </c:pt>
                <c:pt idx="9">
                  <c:v>-2</c:v>
                </c:pt>
                <c:pt idx="10">
                  <c:v>0</c:v>
                </c:pt>
                <c:pt idx="11">
                  <c:v>1</c:v>
                </c:pt>
                <c:pt idx="12">
                  <c:v>0</c:v>
                </c:pt>
                <c:pt idx="13">
                  <c:v>1</c:v>
                </c:pt>
                <c:pt idx="14">
                  <c:v>3</c:v>
                </c:pt>
                <c:pt idx="15">
                  <c:v>3</c:v>
                </c:pt>
                <c:pt idx="16">
                  <c:v>1</c:v>
                </c:pt>
                <c:pt idx="17">
                  <c:v>1</c:v>
                </c:pt>
                <c:pt idx="18">
                  <c:v>1</c:v>
                </c:pt>
                <c:pt idx="19">
                  <c:v>2</c:v>
                </c:pt>
                <c:pt idx="20">
                  <c:v>3</c:v>
                </c:pt>
                <c:pt idx="21">
                  <c:v>2</c:v>
                </c:pt>
                <c:pt idx="22">
                  <c:v>1</c:v>
                </c:pt>
                <c:pt idx="23">
                  <c:v>2</c:v>
                </c:pt>
                <c:pt idx="24">
                  <c:v>3</c:v>
                </c:pt>
                <c:pt idx="25">
                  <c:v>2</c:v>
                </c:pt>
                <c:pt idx="26">
                  <c:v>3</c:v>
                </c:pt>
                <c:pt idx="27">
                  <c:v>2</c:v>
                </c:pt>
                <c:pt idx="28">
                  <c:v>0</c:v>
                </c:pt>
                <c:pt idx="29">
                  <c:v>1</c:v>
                </c:pt>
                <c:pt idx="30">
                  <c:v>2</c:v>
                </c:pt>
                <c:pt idx="31">
                  <c:v>1</c:v>
                </c:pt>
                <c:pt idx="32">
                  <c:v>0</c:v>
                </c:pt>
                <c:pt idx="33">
                  <c:v>-1</c:v>
                </c:pt>
                <c:pt idx="34">
                  <c:v>1</c:v>
                </c:pt>
                <c:pt idx="35">
                  <c:v>2</c:v>
                </c:pt>
                <c:pt idx="36">
                  <c:v>1</c:v>
                </c:pt>
                <c:pt idx="37">
                  <c:v>1</c:v>
                </c:pt>
                <c:pt idx="38">
                  <c:v>3</c:v>
                </c:pt>
                <c:pt idx="39">
                  <c:v>3</c:v>
                </c:pt>
                <c:pt idx="40">
                  <c:v>2</c:v>
                </c:pt>
                <c:pt idx="41">
                  <c:v>1</c:v>
                </c:pt>
                <c:pt idx="42">
                  <c:v>1</c:v>
                </c:pt>
                <c:pt idx="43">
                  <c:v>2</c:v>
                </c:pt>
                <c:pt idx="44">
                  <c:v>2</c:v>
                </c:pt>
                <c:pt idx="45">
                  <c:v>2</c:v>
                </c:pt>
                <c:pt idx="46">
                  <c:v>0</c:v>
                </c:pt>
                <c:pt idx="47">
                  <c:v>1</c:v>
                </c:pt>
                <c:pt idx="48">
                  <c:v>0</c:v>
                </c:pt>
                <c:pt idx="49">
                  <c:v>2</c:v>
                </c:pt>
                <c:pt idx="50">
                  <c:v>1</c:v>
                </c:pt>
                <c:pt idx="51">
                  <c:v>2</c:v>
                </c:pt>
                <c:pt idx="52">
                  <c:v>2</c:v>
                </c:pt>
                <c:pt idx="53">
                  <c:v>2</c:v>
                </c:pt>
                <c:pt idx="54">
                  <c:v>2</c:v>
                </c:pt>
                <c:pt idx="55">
                  <c:v>1</c:v>
                </c:pt>
                <c:pt idx="56">
                  <c:v>0</c:v>
                </c:pt>
                <c:pt idx="57">
                  <c:v>1</c:v>
                </c:pt>
                <c:pt idx="58">
                  <c:v>1</c:v>
                </c:pt>
                <c:pt idx="59">
                  <c:v>2</c:v>
                </c:pt>
                <c:pt idx="60">
                  <c:v>1</c:v>
                </c:pt>
                <c:pt idx="61">
                  <c:v>2</c:v>
                </c:pt>
                <c:pt idx="62">
                  <c:v>1</c:v>
                </c:pt>
                <c:pt idx="63">
                  <c:v>2</c:v>
                </c:pt>
                <c:pt idx="64">
                  <c:v>1</c:v>
                </c:pt>
                <c:pt idx="65">
                  <c:v>2</c:v>
                </c:pt>
                <c:pt idx="66">
                  <c:v>3</c:v>
                </c:pt>
                <c:pt idx="67">
                  <c:v>2</c:v>
                </c:pt>
                <c:pt idx="68">
                  <c:v>1</c:v>
                </c:pt>
                <c:pt idx="69">
                  <c:v>2</c:v>
                </c:pt>
                <c:pt idx="70">
                  <c:v>3</c:v>
                </c:pt>
                <c:pt idx="71">
                  <c:v>1</c:v>
                </c:pt>
                <c:pt idx="72">
                  <c:v>3</c:v>
                </c:pt>
                <c:pt idx="73">
                  <c:v>2</c:v>
                </c:pt>
                <c:pt idx="74">
                  <c:v>3</c:v>
                </c:pt>
                <c:pt idx="75">
                  <c:v>2</c:v>
                </c:pt>
              </c:numCache>
            </c:numRef>
          </c:xVal>
          <c:yVal>
            <c:numRef>
              <c:f>'AQs paired'!$AO$5:$AO$80</c:f>
              <c:numCache>
                <c:formatCode>General</c:formatCode>
                <c:ptCount val="76"/>
                <c:pt idx="0">
                  <c:v>-2</c:v>
                </c:pt>
                <c:pt idx="1">
                  <c:v>1</c:v>
                </c:pt>
                <c:pt idx="2">
                  <c:v>1</c:v>
                </c:pt>
                <c:pt idx="3">
                  <c:v>1</c:v>
                </c:pt>
                <c:pt idx="4">
                  <c:v>-1</c:v>
                </c:pt>
                <c:pt idx="5">
                  <c:v>0</c:v>
                </c:pt>
                <c:pt idx="6">
                  <c:v>3</c:v>
                </c:pt>
                <c:pt idx="7">
                  <c:v>-3</c:v>
                </c:pt>
                <c:pt idx="8">
                  <c:v>-1</c:v>
                </c:pt>
                <c:pt idx="9">
                  <c:v>-2</c:v>
                </c:pt>
                <c:pt idx="10">
                  <c:v>1</c:v>
                </c:pt>
                <c:pt idx="11">
                  <c:v>-1</c:v>
                </c:pt>
                <c:pt idx="12">
                  <c:v>2</c:v>
                </c:pt>
                <c:pt idx="13">
                  <c:v>0</c:v>
                </c:pt>
                <c:pt idx="14">
                  <c:v>-2</c:v>
                </c:pt>
                <c:pt idx="15">
                  <c:v>3</c:v>
                </c:pt>
                <c:pt idx="16">
                  <c:v>-1</c:v>
                </c:pt>
                <c:pt idx="17">
                  <c:v>-3</c:v>
                </c:pt>
                <c:pt idx="18">
                  <c:v>0</c:v>
                </c:pt>
                <c:pt idx="19">
                  <c:v>-1</c:v>
                </c:pt>
                <c:pt idx="20">
                  <c:v>2</c:v>
                </c:pt>
                <c:pt idx="21">
                  <c:v>2</c:v>
                </c:pt>
                <c:pt idx="22">
                  <c:v>1</c:v>
                </c:pt>
                <c:pt idx="23">
                  <c:v>3</c:v>
                </c:pt>
                <c:pt idx="24">
                  <c:v>2</c:v>
                </c:pt>
                <c:pt idx="25">
                  <c:v>2</c:v>
                </c:pt>
                <c:pt idx="26">
                  <c:v>3</c:v>
                </c:pt>
                <c:pt idx="27">
                  <c:v>1</c:v>
                </c:pt>
                <c:pt idx="28">
                  <c:v>-1</c:v>
                </c:pt>
                <c:pt idx="29">
                  <c:v>1</c:v>
                </c:pt>
                <c:pt idx="30">
                  <c:v>1</c:v>
                </c:pt>
                <c:pt idx="31">
                  <c:v>2</c:v>
                </c:pt>
                <c:pt idx="32">
                  <c:v>0</c:v>
                </c:pt>
                <c:pt idx="33">
                  <c:v>1</c:v>
                </c:pt>
                <c:pt idx="34">
                  <c:v>1</c:v>
                </c:pt>
                <c:pt idx="35">
                  <c:v>1</c:v>
                </c:pt>
                <c:pt idx="36">
                  <c:v>0</c:v>
                </c:pt>
                <c:pt idx="37">
                  <c:v>2</c:v>
                </c:pt>
                <c:pt idx="38">
                  <c:v>3</c:v>
                </c:pt>
                <c:pt idx="39">
                  <c:v>3</c:v>
                </c:pt>
                <c:pt idx="40">
                  <c:v>1</c:v>
                </c:pt>
                <c:pt idx="41">
                  <c:v>0</c:v>
                </c:pt>
                <c:pt idx="42">
                  <c:v>0</c:v>
                </c:pt>
                <c:pt idx="43">
                  <c:v>-1</c:v>
                </c:pt>
                <c:pt idx="44">
                  <c:v>1</c:v>
                </c:pt>
                <c:pt idx="45">
                  <c:v>2</c:v>
                </c:pt>
                <c:pt idx="46">
                  <c:v>0</c:v>
                </c:pt>
                <c:pt idx="47">
                  <c:v>1</c:v>
                </c:pt>
                <c:pt idx="48">
                  <c:v>-2</c:v>
                </c:pt>
                <c:pt idx="49">
                  <c:v>1</c:v>
                </c:pt>
                <c:pt idx="50">
                  <c:v>2</c:v>
                </c:pt>
                <c:pt idx="51">
                  <c:v>1</c:v>
                </c:pt>
                <c:pt idx="52">
                  <c:v>-2</c:v>
                </c:pt>
                <c:pt idx="53">
                  <c:v>2</c:v>
                </c:pt>
                <c:pt idx="54">
                  <c:v>-2</c:v>
                </c:pt>
                <c:pt idx="55">
                  <c:v>3</c:v>
                </c:pt>
                <c:pt idx="56">
                  <c:v>2</c:v>
                </c:pt>
                <c:pt idx="57">
                  <c:v>1</c:v>
                </c:pt>
                <c:pt idx="58">
                  <c:v>1</c:v>
                </c:pt>
                <c:pt idx="59">
                  <c:v>-1</c:v>
                </c:pt>
                <c:pt idx="60">
                  <c:v>-2</c:v>
                </c:pt>
                <c:pt idx="61">
                  <c:v>1</c:v>
                </c:pt>
                <c:pt idx="62">
                  <c:v>-1</c:v>
                </c:pt>
                <c:pt idx="63">
                  <c:v>1</c:v>
                </c:pt>
                <c:pt idx="64">
                  <c:v>-1</c:v>
                </c:pt>
                <c:pt idx="65">
                  <c:v>-1</c:v>
                </c:pt>
                <c:pt idx="66">
                  <c:v>2</c:v>
                </c:pt>
                <c:pt idx="67">
                  <c:v>1</c:v>
                </c:pt>
                <c:pt idx="68">
                  <c:v>-1</c:v>
                </c:pt>
                <c:pt idx="69">
                  <c:v>1</c:v>
                </c:pt>
                <c:pt idx="70">
                  <c:v>1</c:v>
                </c:pt>
                <c:pt idx="71">
                  <c:v>2</c:v>
                </c:pt>
                <c:pt idx="72">
                  <c:v>1</c:v>
                </c:pt>
                <c:pt idx="73">
                  <c:v>-3</c:v>
                </c:pt>
                <c:pt idx="74">
                  <c:v>0</c:v>
                </c:pt>
                <c:pt idx="75">
                  <c:v>-2</c:v>
                </c:pt>
              </c:numCache>
            </c:numRef>
          </c:yVal>
          <c:smooth val="0"/>
          <c:extLst>
            <c:ext xmlns:c16="http://schemas.microsoft.com/office/drawing/2014/chart" uri="{C3380CC4-5D6E-409C-BE32-E72D297353CC}">
              <c16:uniqueId val="{00000000-92D2-498B-A984-720D2B96C642}"/>
            </c:ext>
          </c:extLst>
        </c:ser>
        <c:dLbls>
          <c:showLegendKey val="0"/>
          <c:showVal val="0"/>
          <c:showCatName val="0"/>
          <c:showSerName val="0"/>
          <c:showPercent val="0"/>
          <c:showBubbleSize val="0"/>
        </c:dLbls>
        <c:axId val="1021073872"/>
        <c:axId val="1021053232"/>
      </c:scatterChart>
      <c:valAx>
        <c:axId val="102107387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1053232"/>
        <c:crosses val="autoZero"/>
        <c:crossBetween val="midCat"/>
      </c:valAx>
      <c:valAx>
        <c:axId val="10210532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1073872"/>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'AQs paired'!$AR$5:$AR$80</c:f>
              <c:numCache>
                <c:formatCode>General</c:formatCode>
                <c:ptCount val="76"/>
                <c:pt idx="0">
                  <c:v>-1</c:v>
                </c:pt>
                <c:pt idx="1">
                  <c:v>1</c:v>
                </c:pt>
                <c:pt idx="2">
                  <c:v>1</c:v>
                </c:pt>
                <c:pt idx="3">
                  <c:v>0</c:v>
                </c:pt>
                <c:pt idx="4">
                  <c:v>0</c:v>
                </c:pt>
                <c:pt idx="5">
                  <c:v>0</c:v>
                </c:pt>
                <c:pt idx="6">
                  <c:v>0</c:v>
                </c:pt>
                <c:pt idx="7">
                  <c:v>-1</c:v>
                </c:pt>
                <c:pt idx="8">
                  <c:v>1</c:v>
                </c:pt>
                <c:pt idx="9">
                  <c:v>1</c:v>
                </c:pt>
                <c:pt idx="10">
                  <c:v>-1</c:v>
                </c:pt>
                <c:pt idx="11">
                  <c:v>-1</c:v>
                </c:pt>
                <c:pt idx="12">
                  <c:v>0</c:v>
                </c:pt>
                <c:pt idx="13">
                  <c:v>1</c:v>
                </c:pt>
                <c:pt idx="14">
                  <c:v>2</c:v>
                </c:pt>
                <c:pt idx="15">
                  <c:v>3</c:v>
                </c:pt>
                <c:pt idx="16">
                  <c:v>0</c:v>
                </c:pt>
                <c:pt idx="17">
                  <c:v>1</c:v>
                </c:pt>
                <c:pt idx="18">
                  <c:v>1</c:v>
                </c:pt>
                <c:pt idx="19">
                  <c:v>1</c:v>
                </c:pt>
                <c:pt idx="20">
                  <c:v>1</c:v>
                </c:pt>
                <c:pt idx="21">
                  <c:v>0</c:v>
                </c:pt>
                <c:pt idx="22">
                  <c:v>-1</c:v>
                </c:pt>
                <c:pt idx="23">
                  <c:v>0</c:v>
                </c:pt>
                <c:pt idx="24">
                  <c:v>2</c:v>
                </c:pt>
                <c:pt idx="25">
                  <c:v>1</c:v>
                </c:pt>
                <c:pt idx="26">
                  <c:v>1</c:v>
                </c:pt>
                <c:pt idx="27">
                  <c:v>1</c:v>
                </c:pt>
                <c:pt idx="28">
                  <c:v>-1</c:v>
                </c:pt>
                <c:pt idx="29">
                  <c:v>-1</c:v>
                </c:pt>
                <c:pt idx="30">
                  <c:v>1</c:v>
                </c:pt>
                <c:pt idx="31">
                  <c:v>2</c:v>
                </c:pt>
                <c:pt idx="32">
                  <c:v>2</c:v>
                </c:pt>
                <c:pt idx="33">
                  <c:v>1</c:v>
                </c:pt>
                <c:pt idx="34">
                  <c:v>0</c:v>
                </c:pt>
                <c:pt idx="35">
                  <c:v>1</c:v>
                </c:pt>
                <c:pt idx="36">
                  <c:v>1</c:v>
                </c:pt>
                <c:pt idx="37">
                  <c:v>1</c:v>
                </c:pt>
                <c:pt idx="38">
                  <c:v>3</c:v>
                </c:pt>
                <c:pt idx="39">
                  <c:v>3</c:v>
                </c:pt>
                <c:pt idx="40">
                  <c:v>2</c:v>
                </c:pt>
                <c:pt idx="41">
                  <c:v>-1</c:v>
                </c:pt>
                <c:pt idx="42">
                  <c:v>2</c:v>
                </c:pt>
                <c:pt idx="43">
                  <c:v>2</c:v>
                </c:pt>
                <c:pt idx="44">
                  <c:v>2</c:v>
                </c:pt>
                <c:pt idx="45">
                  <c:v>1</c:v>
                </c:pt>
                <c:pt idx="46">
                  <c:v>-1</c:v>
                </c:pt>
                <c:pt idx="47">
                  <c:v>2</c:v>
                </c:pt>
                <c:pt idx="48">
                  <c:v>0</c:v>
                </c:pt>
                <c:pt idx="49">
                  <c:v>2</c:v>
                </c:pt>
                <c:pt idx="50">
                  <c:v>0</c:v>
                </c:pt>
                <c:pt idx="51">
                  <c:v>2</c:v>
                </c:pt>
                <c:pt idx="52">
                  <c:v>1</c:v>
                </c:pt>
                <c:pt idx="53">
                  <c:v>1</c:v>
                </c:pt>
                <c:pt idx="54">
                  <c:v>1</c:v>
                </c:pt>
                <c:pt idx="55">
                  <c:v>0</c:v>
                </c:pt>
                <c:pt idx="56">
                  <c:v>-2</c:v>
                </c:pt>
                <c:pt idx="57">
                  <c:v>0</c:v>
                </c:pt>
                <c:pt idx="58">
                  <c:v>-1</c:v>
                </c:pt>
                <c:pt idx="59">
                  <c:v>1</c:v>
                </c:pt>
                <c:pt idx="60">
                  <c:v>2</c:v>
                </c:pt>
                <c:pt idx="61">
                  <c:v>1</c:v>
                </c:pt>
                <c:pt idx="62">
                  <c:v>1</c:v>
                </c:pt>
                <c:pt idx="63">
                  <c:v>1</c:v>
                </c:pt>
                <c:pt idx="64">
                  <c:v>1</c:v>
                </c:pt>
                <c:pt idx="65">
                  <c:v>1</c:v>
                </c:pt>
                <c:pt idx="66">
                  <c:v>1</c:v>
                </c:pt>
                <c:pt idx="67">
                  <c:v>2</c:v>
                </c:pt>
                <c:pt idx="68">
                  <c:v>1</c:v>
                </c:pt>
                <c:pt idx="69">
                  <c:v>2</c:v>
                </c:pt>
                <c:pt idx="70">
                  <c:v>2</c:v>
                </c:pt>
                <c:pt idx="71">
                  <c:v>1</c:v>
                </c:pt>
                <c:pt idx="72">
                  <c:v>2</c:v>
                </c:pt>
                <c:pt idx="73">
                  <c:v>0</c:v>
                </c:pt>
                <c:pt idx="74">
                  <c:v>2</c:v>
                </c:pt>
                <c:pt idx="75">
                  <c:v>2</c:v>
                </c:pt>
              </c:numCache>
            </c:numRef>
          </c:xVal>
          <c:yVal>
            <c:numRef>
              <c:f>'AQs paired'!$AS$5:$AS$80</c:f>
              <c:numCache>
                <c:formatCode>General</c:formatCode>
                <c:ptCount val="76"/>
                <c:pt idx="0">
                  <c:v>-3</c:v>
                </c:pt>
                <c:pt idx="1">
                  <c:v>0</c:v>
                </c:pt>
                <c:pt idx="2">
                  <c:v>-1</c:v>
                </c:pt>
                <c:pt idx="3">
                  <c:v>0</c:v>
                </c:pt>
                <c:pt idx="4">
                  <c:v>-1</c:v>
                </c:pt>
                <c:pt idx="5">
                  <c:v>-1</c:v>
                </c:pt>
                <c:pt idx="6">
                  <c:v>3</c:v>
                </c:pt>
                <c:pt idx="7">
                  <c:v>-3</c:v>
                </c:pt>
                <c:pt idx="8">
                  <c:v>-1</c:v>
                </c:pt>
                <c:pt idx="9">
                  <c:v>-2</c:v>
                </c:pt>
                <c:pt idx="10">
                  <c:v>1</c:v>
                </c:pt>
                <c:pt idx="11">
                  <c:v>1</c:v>
                </c:pt>
                <c:pt idx="12">
                  <c:v>2</c:v>
                </c:pt>
                <c:pt idx="13">
                  <c:v>-1</c:v>
                </c:pt>
                <c:pt idx="14">
                  <c:v>-1</c:v>
                </c:pt>
                <c:pt idx="15">
                  <c:v>3</c:v>
                </c:pt>
                <c:pt idx="16">
                  <c:v>0</c:v>
                </c:pt>
                <c:pt idx="17">
                  <c:v>0</c:v>
                </c:pt>
                <c:pt idx="18">
                  <c:v>0</c:v>
                </c:pt>
                <c:pt idx="19">
                  <c:v>-2</c:v>
                </c:pt>
                <c:pt idx="20">
                  <c:v>-1</c:v>
                </c:pt>
                <c:pt idx="21">
                  <c:v>2</c:v>
                </c:pt>
                <c:pt idx="22">
                  <c:v>-1</c:v>
                </c:pt>
                <c:pt idx="23">
                  <c:v>2</c:v>
                </c:pt>
                <c:pt idx="24">
                  <c:v>2</c:v>
                </c:pt>
                <c:pt idx="25">
                  <c:v>1</c:v>
                </c:pt>
                <c:pt idx="26">
                  <c:v>3</c:v>
                </c:pt>
                <c:pt idx="27">
                  <c:v>0</c:v>
                </c:pt>
                <c:pt idx="28">
                  <c:v>-1</c:v>
                </c:pt>
                <c:pt idx="29">
                  <c:v>1</c:v>
                </c:pt>
                <c:pt idx="30">
                  <c:v>1</c:v>
                </c:pt>
                <c:pt idx="31">
                  <c:v>1</c:v>
                </c:pt>
                <c:pt idx="32">
                  <c:v>-1</c:v>
                </c:pt>
                <c:pt idx="33">
                  <c:v>1</c:v>
                </c:pt>
                <c:pt idx="34">
                  <c:v>0</c:v>
                </c:pt>
                <c:pt idx="35">
                  <c:v>1</c:v>
                </c:pt>
                <c:pt idx="36">
                  <c:v>1</c:v>
                </c:pt>
                <c:pt idx="37">
                  <c:v>1</c:v>
                </c:pt>
                <c:pt idx="38">
                  <c:v>2</c:v>
                </c:pt>
                <c:pt idx="39">
                  <c:v>2</c:v>
                </c:pt>
                <c:pt idx="40">
                  <c:v>1</c:v>
                </c:pt>
                <c:pt idx="41">
                  <c:v>-1</c:v>
                </c:pt>
                <c:pt idx="42">
                  <c:v>1</c:v>
                </c:pt>
                <c:pt idx="43">
                  <c:v>1</c:v>
                </c:pt>
                <c:pt idx="44">
                  <c:v>1</c:v>
                </c:pt>
                <c:pt idx="45">
                  <c:v>0</c:v>
                </c:pt>
                <c:pt idx="46">
                  <c:v>0</c:v>
                </c:pt>
                <c:pt idx="47">
                  <c:v>0</c:v>
                </c:pt>
                <c:pt idx="48">
                  <c:v>0</c:v>
                </c:pt>
                <c:pt idx="49">
                  <c:v>1</c:v>
                </c:pt>
                <c:pt idx="50">
                  <c:v>1</c:v>
                </c:pt>
                <c:pt idx="51">
                  <c:v>0</c:v>
                </c:pt>
                <c:pt idx="52">
                  <c:v>1</c:v>
                </c:pt>
                <c:pt idx="53">
                  <c:v>0</c:v>
                </c:pt>
                <c:pt idx="54">
                  <c:v>-1</c:v>
                </c:pt>
                <c:pt idx="55">
                  <c:v>2</c:v>
                </c:pt>
                <c:pt idx="56">
                  <c:v>-1</c:v>
                </c:pt>
                <c:pt idx="57">
                  <c:v>0</c:v>
                </c:pt>
                <c:pt idx="58">
                  <c:v>-1</c:v>
                </c:pt>
                <c:pt idx="59">
                  <c:v>0</c:v>
                </c:pt>
                <c:pt idx="60">
                  <c:v>-2</c:v>
                </c:pt>
                <c:pt idx="61">
                  <c:v>-1</c:v>
                </c:pt>
                <c:pt idx="62">
                  <c:v>2</c:v>
                </c:pt>
                <c:pt idx="63">
                  <c:v>0</c:v>
                </c:pt>
                <c:pt idx="64">
                  <c:v>-1</c:v>
                </c:pt>
                <c:pt idx="65">
                  <c:v>-2</c:v>
                </c:pt>
                <c:pt idx="66">
                  <c:v>-1</c:v>
                </c:pt>
                <c:pt idx="67">
                  <c:v>1</c:v>
                </c:pt>
                <c:pt idx="68">
                  <c:v>1</c:v>
                </c:pt>
                <c:pt idx="69">
                  <c:v>1</c:v>
                </c:pt>
                <c:pt idx="70">
                  <c:v>1</c:v>
                </c:pt>
                <c:pt idx="71">
                  <c:v>0</c:v>
                </c:pt>
                <c:pt idx="72">
                  <c:v>1</c:v>
                </c:pt>
                <c:pt idx="73">
                  <c:v>1</c:v>
                </c:pt>
                <c:pt idx="74">
                  <c:v>1</c:v>
                </c:pt>
                <c:pt idx="75">
                  <c:v>1</c:v>
                </c:pt>
              </c:numCache>
            </c:numRef>
          </c:yVal>
          <c:smooth val="0"/>
          <c:extLst>
            <c:ext xmlns:c16="http://schemas.microsoft.com/office/drawing/2014/chart" uri="{C3380CC4-5D6E-409C-BE32-E72D297353CC}">
              <c16:uniqueId val="{00000000-FA8E-48A7-B4B2-2EA20CD198D5}"/>
            </c:ext>
          </c:extLst>
        </c:ser>
        <c:dLbls>
          <c:showLegendKey val="0"/>
          <c:showVal val="0"/>
          <c:showCatName val="0"/>
          <c:showSerName val="0"/>
          <c:showPercent val="0"/>
          <c:showBubbleSize val="0"/>
        </c:dLbls>
        <c:axId val="1021073872"/>
        <c:axId val="1021053232"/>
      </c:scatterChart>
      <c:valAx>
        <c:axId val="102107387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1053232"/>
        <c:crosses val="autoZero"/>
        <c:crossBetween val="midCat"/>
      </c:valAx>
      <c:valAx>
        <c:axId val="10210532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1073872"/>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'AQs paired'!$AV$5:$AV$80</c:f>
              <c:numCache>
                <c:formatCode>General</c:formatCode>
                <c:ptCount val="76"/>
                <c:pt idx="0">
                  <c:v>-2</c:v>
                </c:pt>
                <c:pt idx="1">
                  <c:v>1</c:v>
                </c:pt>
                <c:pt idx="2">
                  <c:v>0</c:v>
                </c:pt>
                <c:pt idx="3">
                  <c:v>1</c:v>
                </c:pt>
                <c:pt idx="4">
                  <c:v>0</c:v>
                </c:pt>
                <c:pt idx="5">
                  <c:v>0</c:v>
                </c:pt>
                <c:pt idx="6">
                  <c:v>3</c:v>
                </c:pt>
                <c:pt idx="7">
                  <c:v>0</c:v>
                </c:pt>
                <c:pt idx="8">
                  <c:v>1</c:v>
                </c:pt>
                <c:pt idx="9">
                  <c:v>0</c:v>
                </c:pt>
                <c:pt idx="10">
                  <c:v>0</c:v>
                </c:pt>
                <c:pt idx="11">
                  <c:v>0</c:v>
                </c:pt>
                <c:pt idx="12">
                  <c:v>1</c:v>
                </c:pt>
                <c:pt idx="13">
                  <c:v>0</c:v>
                </c:pt>
                <c:pt idx="14">
                  <c:v>2</c:v>
                </c:pt>
                <c:pt idx="15">
                  <c:v>3</c:v>
                </c:pt>
                <c:pt idx="16">
                  <c:v>0</c:v>
                </c:pt>
                <c:pt idx="17">
                  <c:v>1</c:v>
                </c:pt>
                <c:pt idx="18">
                  <c:v>2</c:v>
                </c:pt>
                <c:pt idx="19">
                  <c:v>-1</c:v>
                </c:pt>
                <c:pt idx="20">
                  <c:v>1</c:v>
                </c:pt>
                <c:pt idx="21">
                  <c:v>1</c:v>
                </c:pt>
                <c:pt idx="22">
                  <c:v>1</c:v>
                </c:pt>
                <c:pt idx="23">
                  <c:v>1</c:v>
                </c:pt>
                <c:pt idx="24">
                  <c:v>1</c:v>
                </c:pt>
                <c:pt idx="25">
                  <c:v>1</c:v>
                </c:pt>
                <c:pt idx="26">
                  <c:v>3</c:v>
                </c:pt>
                <c:pt idx="27">
                  <c:v>1</c:v>
                </c:pt>
                <c:pt idx="28">
                  <c:v>1</c:v>
                </c:pt>
                <c:pt idx="29">
                  <c:v>1</c:v>
                </c:pt>
                <c:pt idx="30">
                  <c:v>1</c:v>
                </c:pt>
                <c:pt idx="31">
                  <c:v>1</c:v>
                </c:pt>
                <c:pt idx="32">
                  <c:v>1</c:v>
                </c:pt>
                <c:pt idx="33">
                  <c:v>0</c:v>
                </c:pt>
                <c:pt idx="34">
                  <c:v>2</c:v>
                </c:pt>
                <c:pt idx="35">
                  <c:v>1</c:v>
                </c:pt>
                <c:pt idx="36">
                  <c:v>2</c:v>
                </c:pt>
                <c:pt idx="37">
                  <c:v>2</c:v>
                </c:pt>
                <c:pt idx="38">
                  <c:v>3</c:v>
                </c:pt>
                <c:pt idx="39">
                  <c:v>3</c:v>
                </c:pt>
                <c:pt idx="40">
                  <c:v>2</c:v>
                </c:pt>
                <c:pt idx="41">
                  <c:v>1</c:v>
                </c:pt>
                <c:pt idx="42">
                  <c:v>1</c:v>
                </c:pt>
                <c:pt idx="43">
                  <c:v>3</c:v>
                </c:pt>
                <c:pt idx="44">
                  <c:v>2</c:v>
                </c:pt>
                <c:pt idx="45">
                  <c:v>1</c:v>
                </c:pt>
                <c:pt idx="46">
                  <c:v>1</c:v>
                </c:pt>
                <c:pt idx="47">
                  <c:v>1</c:v>
                </c:pt>
                <c:pt idx="48">
                  <c:v>1</c:v>
                </c:pt>
                <c:pt idx="49">
                  <c:v>2</c:v>
                </c:pt>
                <c:pt idx="50">
                  <c:v>0</c:v>
                </c:pt>
                <c:pt idx="51">
                  <c:v>1</c:v>
                </c:pt>
                <c:pt idx="52">
                  <c:v>1</c:v>
                </c:pt>
                <c:pt idx="53">
                  <c:v>0</c:v>
                </c:pt>
                <c:pt idx="54">
                  <c:v>1</c:v>
                </c:pt>
                <c:pt idx="55">
                  <c:v>0</c:v>
                </c:pt>
                <c:pt idx="56">
                  <c:v>-1</c:v>
                </c:pt>
                <c:pt idx="57">
                  <c:v>0</c:v>
                </c:pt>
                <c:pt idx="58">
                  <c:v>-1</c:v>
                </c:pt>
                <c:pt idx="59">
                  <c:v>-1</c:v>
                </c:pt>
                <c:pt idx="60">
                  <c:v>2</c:v>
                </c:pt>
                <c:pt idx="61">
                  <c:v>2</c:v>
                </c:pt>
                <c:pt idx="62">
                  <c:v>1</c:v>
                </c:pt>
                <c:pt idx="63">
                  <c:v>2</c:v>
                </c:pt>
                <c:pt idx="64">
                  <c:v>0</c:v>
                </c:pt>
                <c:pt idx="65">
                  <c:v>1</c:v>
                </c:pt>
                <c:pt idx="66">
                  <c:v>2</c:v>
                </c:pt>
                <c:pt idx="67">
                  <c:v>2</c:v>
                </c:pt>
                <c:pt idx="68">
                  <c:v>2</c:v>
                </c:pt>
                <c:pt idx="69">
                  <c:v>1</c:v>
                </c:pt>
                <c:pt idx="70">
                  <c:v>2</c:v>
                </c:pt>
                <c:pt idx="71">
                  <c:v>0</c:v>
                </c:pt>
                <c:pt idx="72">
                  <c:v>1</c:v>
                </c:pt>
                <c:pt idx="73">
                  <c:v>1</c:v>
                </c:pt>
                <c:pt idx="74">
                  <c:v>2</c:v>
                </c:pt>
                <c:pt idx="75">
                  <c:v>1</c:v>
                </c:pt>
              </c:numCache>
            </c:numRef>
          </c:xVal>
          <c:yVal>
            <c:numRef>
              <c:f>'AQs paired'!$AW$5:$AW$80</c:f>
              <c:numCache>
                <c:formatCode>General</c:formatCode>
                <c:ptCount val="76"/>
                <c:pt idx="0">
                  <c:v>-2</c:v>
                </c:pt>
                <c:pt idx="1">
                  <c:v>1</c:v>
                </c:pt>
                <c:pt idx="2">
                  <c:v>0</c:v>
                </c:pt>
                <c:pt idx="3">
                  <c:v>0</c:v>
                </c:pt>
                <c:pt idx="4">
                  <c:v>-1</c:v>
                </c:pt>
                <c:pt idx="5">
                  <c:v>-1</c:v>
                </c:pt>
                <c:pt idx="6">
                  <c:v>3</c:v>
                </c:pt>
                <c:pt idx="7">
                  <c:v>-3</c:v>
                </c:pt>
                <c:pt idx="8">
                  <c:v>0</c:v>
                </c:pt>
                <c:pt idx="9">
                  <c:v>-2</c:v>
                </c:pt>
                <c:pt idx="10">
                  <c:v>1</c:v>
                </c:pt>
                <c:pt idx="11">
                  <c:v>-1</c:v>
                </c:pt>
                <c:pt idx="12">
                  <c:v>2</c:v>
                </c:pt>
                <c:pt idx="13">
                  <c:v>-1</c:v>
                </c:pt>
                <c:pt idx="14">
                  <c:v>-2</c:v>
                </c:pt>
                <c:pt idx="15">
                  <c:v>3</c:v>
                </c:pt>
                <c:pt idx="16">
                  <c:v>1</c:v>
                </c:pt>
                <c:pt idx="17">
                  <c:v>0</c:v>
                </c:pt>
                <c:pt idx="18">
                  <c:v>0</c:v>
                </c:pt>
                <c:pt idx="19">
                  <c:v>-2</c:v>
                </c:pt>
                <c:pt idx="20">
                  <c:v>1</c:v>
                </c:pt>
                <c:pt idx="21">
                  <c:v>2</c:v>
                </c:pt>
                <c:pt idx="22">
                  <c:v>1</c:v>
                </c:pt>
                <c:pt idx="23">
                  <c:v>3</c:v>
                </c:pt>
                <c:pt idx="24">
                  <c:v>1</c:v>
                </c:pt>
                <c:pt idx="25">
                  <c:v>2</c:v>
                </c:pt>
                <c:pt idx="26">
                  <c:v>1</c:v>
                </c:pt>
                <c:pt idx="27">
                  <c:v>0</c:v>
                </c:pt>
                <c:pt idx="28">
                  <c:v>1</c:v>
                </c:pt>
                <c:pt idx="29">
                  <c:v>1</c:v>
                </c:pt>
                <c:pt idx="30">
                  <c:v>2</c:v>
                </c:pt>
                <c:pt idx="31">
                  <c:v>0</c:v>
                </c:pt>
                <c:pt idx="32">
                  <c:v>-1</c:v>
                </c:pt>
                <c:pt idx="33">
                  <c:v>0</c:v>
                </c:pt>
                <c:pt idx="34">
                  <c:v>-1</c:v>
                </c:pt>
                <c:pt idx="35">
                  <c:v>1</c:v>
                </c:pt>
                <c:pt idx="36">
                  <c:v>1</c:v>
                </c:pt>
                <c:pt idx="37">
                  <c:v>2</c:v>
                </c:pt>
                <c:pt idx="38">
                  <c:v>3</c:v>
                </c:pt>
                <c:pt idx="39">
                  <c:v>3</c:v>
                </c:pt>
                <c:pt idx="40">
                  <c:v>2</c:v>
                </c:pt>
                <c:pt idx="41">
                  <c:v>1</c:v>
                </c:pt>
                <c:pt idx="42">
                  <c:v>1</c:v>
                </c:pt>
                <c:pt idx="43">
                  <c:v>1</c:v>
                </c:pt>
                <c:pt idx="44">
                  <c:v>1</c:v>
                </c:pt>
                <c:pt idx="45">
                  <c:v>1</c:v>
                </c:pt>
                <c:pt idx="46">
                  <c:v>0</c:v>
                </c:pt>
                <c:pt idx="47">
                  <c:v>1</c:v>
                </c:pt>
                <c:pt idx="48">
                  <c:v>2</c:v>
                </c:pt>
                <c:pt idx="49">
                  <c:v>1</c:v>
                </c:pt>
                <c:pt idx="50">
                  <c:v>0</c:v>
                </c:pt>
                <c:pt idx="51">
                  <c:v>0</c:v>
                </c:pt>
                <c:pt idx="52">
                  <c:v>1</c:v>
                </c:pt>
                <c:pt idx="53">
                  <c:v>1</c:v>
                </c:pt>
                <c:pt idx="54">
                  <c:v>1</c:v>
                </c:pt>
                <c:pt idx="55">
                  <c:v>0</c:v>
                </c:pt>
                <c:pt idx="56">
                  <c:v>1</c:v>
                </c:pt>
                <c:pt idx="57">
                  <c:v>-1</c:v>
                </c:pt>
                <c:pt idx="58">
                  <c:v>1</c:v>
                </c:pt>
                <c:pt idx="59">
                  <c:v>-1</c:v>
                </c:pt>
                <c:pt idx="60">
                  <c:v>2</c:v>
                </c:pt>
                <c:pt idx="61">
                  <c:v>1</c:v>
                </c:pt>
                <c:pt idx="62">
                  <c:v>1</c:v>
                </c:pt>
                <c:pt idx="63">
                  <c:v>1</c:v>
                </c:pt>
                <c:pt idx="64">
                  <c:v>-1</c:v>
                </c:pt>
                <c:pt idx="65">
                  <c:v>-1</c:v>
                </c:pt>
                <c:pt idx="66">
                  <c:v>-3</c:v>
                </c:pt>
                <c:pt idx="68">
                  <c:v>1</c:v>
                </c:pt>
                <c:pt idx="69">
                  <c:v>1</c:v>
                </c:pt>
                <c:pt idx="70">
                  <c:v>2</c:v>
                </c:pt>
                <c:pt idx="71">
                  <c:v>2</c:v>
                </c:pt>
                <c:pt idx="72">
                  <c:v>1</c:v>
                </c:pt>
                <c:pt idx="73">
                  <c:v>0</c:v>
                </c:pt>
                <c:pt idx="74">
                  <c:v>1</c:v>
                </c:pt>
                <c:pt idx="75">
                  <c:v>1</c:v>
                </c:pt>
              </c:numCache>
            </c:numRef>
          </c:yVal>
          <c:smooth val="0"/>
          <c:extLst>
            <c:ext xmlns:c16="http://schemas.microsoft.com/office/drawing/2014/chart" uri="{C3380CC4-5D6E-409C-BE32-E72D297353CC}">
              <c16:uniqueId val="{00000000-DED5-4B0A-A77B-400C0A9057B2}"/>
            </c:ext>
          </c:extLst>
        </c:ser>
        <c:dLbls>
          <c:showLegendKey val="0"/>
          <c:showVal val="0"/>
          <c:showCatName val="0"/>
          <c:showSerName val="0"/>
          <c:showPercent val="0"/>
          <c:showBubbleSize val="0"/>
        </c:dLbls>
        <c:axId val="1021073872"/>
        <c:axId val="1021053232"/>
      </c:scatterChart>
      <c:valAx>
        <c:axId val="102107387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1053232"/>
        <c:crosses val="autoZero"/>
        <c:crossBetween val="midCat"/>
      </c:valAx>
      <c:valAx>
        <c:axId val="10210532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1073872"/>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'AQs paired'!$AB$83</c:f>
              <c:numCache>
                <c:formatCode>0.00</c:formatCode>
                <c:ptCount val="1"/>
                <c:pt idx="0">
                  <c:v>1.7894736842105263</c:v>
                </c:pt>
              </c:numCache>
            </c:numRef>
          </c:val>
          <c:extLst>
            <c:ext xmlns:c16="http://schemas.microsoft.com/office/drawing/2014/chart" uri="{C3380CC4-5D6E-409C-BE32-E72D297353CC}">
              <c16:uniqueId val="{00000000-6736-41EA-BAB4-1CB691BF904D}"/>
            </c:ext>
          </c:extLst>
        </c:ser>
        <c:ser>
          <c:idx val="1"/>
          <c:order val="1"/>
          <c:spPr>
            <a:solidFill>
              <a:schemeClr val="accent2"/>
            </a:solidFill>
            <a:ln>
              <a:noFill/>
            </a:ln>
            <a:effectLst/>
          </c:spPr>
          <c:invertIfNegative val="0"/>
          <c:val>
            <c:numRef>
              <c:f>'AQs paired'!$AC$83</c:f>
              <c:numCache>
                <c:formatCode>0.00</c:formatCode>
                <c:ptCount val="1"/>
                <c:pt idx="0">
                  <c:v>0.30263157894736842</c:v>
                </c:pt>
              </c:numCache>
            </c:numRef>
          </c:val>
          <c:extLst>
            <c:ext xmlns:c16="http://schemas.microsoft.com/office/drawing/2014/chart" uri="{C3380CC4-5D6E-409C-BE32-E72D297353CC}">
              <c16:uniqueId val="{00000001-6736-41EA-BAB4-1CB691BF904D}"/>
            </c:ext>
          </c:extLst>
        </c:ser>
        <c:dLbls>
          <c:showLegendKey val="0"/>
          <c:showVal val="0"/>
          <c:showCatName val="0"/>
          <c:showSerName val="0"/>
          <c:showPercent val="0"/>
          <c:showBubbleSize val="0"/>
        </c:dLbls>
        <c:gapWidth val="219"/>
        <c:overlap val="-27"/>
        <c:axId val="813648176"/>
        <c:axId val="813649616"/>
      </c:barChart>
      <c:catAx>
        <c:axId val="81364817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3649616"/>
        <c:crosses val="autoZero"/>
        <c:auto val="1"/>
        <c:lblAlgn val="ctr"/>
        <c:lblOffset val="100"/>
        <c:noMultiLvlLbl val="0"/>
      </c:catAx>
      <c:valAx>
        <c:axId val="813649616"/>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364817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'AQs paired'!$AZ$5:$AZ$80</c:f>
              <c:numCache>
                <c:formatCode>General</c:formatCode>
                <c:ptCount val="76"/>
                <c:pt idx="0">
                  <c:v>-2</c:v>
                </c:pt>
                <c:pt idx="1">
                  <c:v>1</c:v>
                </c:pt>
                <c:pt idx="2">
                  <c:v>1</c:v>
                </c:pt>
                <c:pt idx="3">
                  <c:v>1</c:v>
                </c:pt>
                <c:pt idx="4">
                  <c:v>-1</c:v>
                </c:pt>
                <c:pt idx="5">
                  <c:v>-1</c:v>
                </c:pt>
                <c:pt idx="6">
                  <c:v>2</c:v>
                </c:pt>
                <c:pt idx="7">
                  <c:v>-3</c:v>
                </c:pt>
                <c:pt idx="8">
                  <c:v>-1</c:v>
                </c:pt>
                <c:pt idx="9">
                  <c:v>-3</c:v>
                </c:pt>
                <c:pt idx="10">
                  <c:v>1</c:v>
                </c:pt>
                <c:pt idx="11">
                  <c:v>1</c:v>
                </c:pt>
                <c:pt idx="12">
                  <c:v>1</c:v>
                </c:pt>
                <c:pt idx="13">
                  <c:v>1</c:v>
                </c:pt>
                <c:pt idx="14">
                  <c:v>1</c:v>
                </c:pt>
                <c:pt idx="15">
                  <c:v>3</c:v>
                </c:pt>
                <c:pt idx="16">
                  <c:v>1</c:v>
                </c:pt>
                <c:pt idx="17">
                  <c:v>1</c:v>
                </c:pt>
                <c:pt idx="18">
                  <c:v>2</c:v>
                </c:pt>
                <c:pt idx="19">
                  <c:v>-1</c:v>
                </c:pt>
                <c:pt idx="20">
                  <c:v>2</c:v>
                </c:pt>
                <c:pt idx="21">
                  <c:v>1</c:v>
                </c:pt>
                <c:pt idx="22">
                  <c:v>-1</c:v>
                </c:pt>
                <c:pt idx="23">
                  <c:v>1</c:v>
                </c:pt>
                <c:pt idx="24">
                  <c:v>1</c:v>
                </c:pt>
                <c:pt idx="25">
                  <c:v>2</c:v>
                </c:pt>
                <c:pt idx="26">
                  <c:v>3</c:v>
                </c:pt>
                <c:pt idx="27">
                  <c:v>0</c:v>
                </c:pt>
                <c:pt idx="28">
                  <c:v>0</c:v>
                </c:pt>
                <c:pt idx="29">
                  <c:v>-1</c:v>
                </c:pt>
                <c:pt idx="30">
                  <c:v>0</c:v>
                </c:pt>
                <c:pt idx="31">
                  <c:v>2</c:v>
                </c:pt>
                <c:pt idx="32">
                  <c:v>-1</c:v>
                </c:pt>
                <c:pt idx="33">
                  <c:v>1</c:v>
                </c:pt>
                <c:pt idx="34">
                  <c:v>-1</c:v>
                </c:pt>
                <c:pt idx="35">
                  <c:v>1</c:v>
                </c:pt>
                <c:pt idx="36">
                  <c:v>0</c:v>
                </c:pt>
                <c:pt idx="37">
                  <c:v>1</c:v>
                </c:pt>
                <c:pt idx="38">
                  <c:v>2</c:v>
                </c:pt>
                <c:pt idx="39">
                  <c:v>2</c:v>
                </c:pt>
                <c:pt idx="40">
                  <c:v>2</c:v>
                </c:pt>
                <c:pt idx="41">
                  <c:v>-1</c:v>
                </c:pt>
                <c:pt idx="42">
                  <c:v>1</c:v>
                </c:pt>
                <c:pt idx="43">
                  <c:v>2</c:v>
                </c:pt>
                <c:pt idx="44">
                  <c:v>1</c:v>
                </c:pt>
                <c:pt idx="45">
                  <c:v>0</c:v>
                </c:pt>
                <c:pt idx="46">
                  <c:v>-1</c:v>
                </c:pt>
                <c:pt idx="47">
                  <c:v>1</c:v>
                </c:pt>
                <c:pt idx="48">
                  <c:v>-2</c:v>
                </c:pt>
                <c:pt idx="49">
                  <c:v>1</c:v>
                </c:pt>
                <c:pt idx="50">
                  <c:v>0</c:v>
                </c:pt>
                <c:pt idx="51">
                  <c:v>2</c:v>
                </c:pt>
                <c:pt idx="52">
                  <c:v>1</c:v>
                </c:pt>
                <c:pt idx="53">
                  <c:v>0</c:v>
                </c:pt>
                <c:pt idx="54">
                  <c:v>2</c:v>
                </c:pt>
                <c:pt idx="55">
                  <c:v>0</c:v>
                </c:pt>
                <c:pt idx="56">
                  <c:v>-1</c:v>
                </c:pt>
                <c:pt idx="57">
                  <c:v>0</c:v>
                </c:pt>
                <c:pt idx="58">
                  <c:v>-1</c:v>
                </c:pt>
                <c:pt idx="59">
                  <c:v>1</c:v>
                </c:pt>
                <c:pt idx="60">
                  <c:v>1</c:v>
                </c:pt>
                <c:pt idx="61">
                  <c:v>1</c:v>
                </c:pt>
                <c:pt idx="62">
                  <c:v>-1</c:v>
                </c:pt>
                <c:pt idx="63">
                  <c:v>0</c:v>
                </c:pt>
                <c:pt idx="64">
                  <c:v>-1</c:v>
                </c:pt>
                <c:pt idx="65">
                  <c:v>1</c:v>
                </c:pt>
                <c:pt idx="66">
                  <c:v>1</c:v>
                </c:pt>
                <c:pt idx="67">
                  <c:v>2</c:v>
                </c:pt>
                <c:pt idx="68">
                  <c:v>-1</c:v>
                </c:pt>
                <c:pt idx="69">
                  <c:v>1</c:v>
                </c:pt>
                <c:pt idx="70">
                  <c:v>3</c:v>
                </c:pt>
                <c:pt idx="71">
                  <c:v>-1</c:v>
                </c:pt>
                <c:pt idx="72">
                  <c:v>0</c:v>
                </c:pt>
                <c:pt idx="73">
                  <c:v>1</c:v>
                </c:pt>
                <c:pt idx="74">
                  <c:v>1</c:v>
                </c:pt>
                <c:pt idx="75">
                  <c:v>2</c:v>
                </c:pt>
              </c:numCache>
            </c:numRef>
          </c:xVal>
          <c:yVal>
            <c:numRef>
              <c:f>'AQs paired'!$BA$5:$BA$80</c:f>
              <c:numCache>
                <c:formatCode>General</c:formatCode>
                <c:ptCount val="76"/>
                <c:pt idx="0">
                  <c:v>-2</c:v>
                </c:pt>
                <c:pt idx="1">
                  <c:v>0</c:v>
                </c:pt>
                <c:pt idx="2">
                  <c:v>-1</c:v>
                </c:pt>
                <c:pt idx="3">
                  <c:v>0</c:v>
                </c:pt>
                <c:pt idx="4">
                  <c:v>-1</c:v>
                </c:pt>
                <c:pt idx="5">
                  <c:v>-1</c:v>
                </c:pt>
                <c:pt idx="6">
                  <c:v>3</c:v>
                </c:pt>
                <c:pt idx="7">
                  <c:v>-3</c:v>
                </c:pt>
                <c:pt idx="8">
                  <c:v>-1</c:v>
                </c:pt>
                <c:pt idx="9">
                  <c:v>-3</c:v>
                </c:pt>
                <c:pt idx="10">
                  <c:v>1</c:v>
                </c:pt>
                <c:pt idx="11">
                  <c:v>-1</c:v>
                </c:pt>
                <c:pt idx="12">
                  <c:v>1</c:v>
                </c:pt>
                <c:pt idx="13">
                  <c:v>-1</c:v>
                </c:pt>
                <c:pt idx="14">
                  <c:v>0</c:v>
                </c:pt>
                <c:pt idx="15">
                  <c:v>3</c:v>
                </c:pt>
                <c:pt idx="16">
                  <c:v>0</c:v>
                </c:pt>
                <c:pt idx="17">
                  <c:v>0</c:v>
                </c:pt>
                <c:pt idx="18">
                  <c:v>0</c:v>
                </c:pt>
                <c:pt idx="19">
                  <c:v>-2</c:v>
                </c:pt>
                <c:pt idx="20">
                  <c:v>1</c:v>
                </c:pt>
                <c:pt idx="21">
                  <c:v>1</c:v>
                </c:pt>
                <c:pt idx="22">
                  <c:v>-1</c:v>
                </c:pt>
                <c:pt idx="23">
                  <c:v>1</c:v>
                </c:pt>
                <c:pt idx="24">
                  <c:v>2</c:v>
                </c:pt>
                <c:pt idx="25">
                  <c:v>1</c:v>
                </c:pt>
                <c:pt idx="26">
                  <c:v>3</c:v>
                </c:pt>
                <c:pt idx="27">
                  <c:v>-1</c:v>
                </c:pt>
                <c:pt idx="28">
                  <c:v>1</c:v>
                </c:pt>
                <c:pt idx="29">
                  <c:v>0</c:v>
                </c:pt>
                <c:pt idx="30">
                  <c:v>1</c:v>
                </c:pt>
                <c:pt idx="31">
                  <c:v>0</c:v>
                </c:pt>
                <c:pt idx="32">
                  <c:v>-1</c:v>
                </c:pt>
                <c:pt idx="33">
                  <c:v>2</c:v>
                </c:pt>
                <c:pt idx="34">
                  <c:v>-2</c:v>
                </c:pt>
                <c:pt idx="35">
                  <c:v>1</c:v>
                </c:pt>
                <c:pt idx="36">
                  <c:v>-1</c:v>
                </c:pt>
                <c:pt idx="37">
                  <c:v>2</c:v>
                </c:pt>
                <c:pt idx="38">
                  <c:v>1</c:v>
                </c:pt>
                <c:pt idx="39">
                  <c:v>1</c:v>
                </c:pt>
                <c:pt idx="40">
                  <c:v>-1</c:v>
                </c:pt>
                <c:pt idx="41">
                  <c:v>-2</c:v>
                </c:pt>
                <c:pt idx="42">
                  <c:v>-1</c:v>
                </c:pt>
                <c:pt idx="43">
                  <c:v>-1</c:v>
                </c:pt>
                <c:pt idx="44">
                  <c:v>2</c:v>
                </c:pt>
                <c:pt idx="45">
                  <c:v>0</c:v>
                </c:pt>
                <c:pt idx="46">
                  <c:v>0</c:v>
                </c:pt>
                <c:pt idx="47">
                  <c:v>0</c:v>
                </c:pt>
                <c:pt idx="48">
                  <c:v>-3</c:v>
                </c:pt>
                <c:pt idx="49">
                  <c:v>1</c:v>
                </c:pt>
                <c:pt idx="50">
                  <c:v>-1</c:v>
                </c:pt>
                <c:pt idx="51">
                  <c:v>1</c:v>
                </c:pt>
                <c:pt idx="52">
                  <c:v>0</c:v>
                </c:pt>
                <c:pt idx="53">
                  <c:v>1</c:v>
                </c:pt>
                <c:pt idx="54">
                  <c:v>-1</c:v>
                </c:pt>
                <c:pt idx="55">
                  <c:v>-1</c:v>
                </c:pt>
                <c:pt idx="56">
                  <c:v>-1</c:v>
                </c:pt>
                <c:pt idx="57">
                  <c:v>-1</c:v>
                </c:pt>
                <c:pt idx="58">
                  <c:v>-1</c:v>
                </c:pt>
                <c:pt idx="59">
                  <c:v>-2</c:v>
                </c:pt>
                <c:pt idx="60">
                  <c:v>0</c:v>
                </c:pt>
                <c:pt idx="61">
                  <c:v>0</c:v>
                </c:pt>
                <c:pt idx="62">
                  <c:v>-1</c:v>
                </c:pt>
                <c:pt idx="63">
                  <c:v>0</c:v>
                </c:pt>
                <c:pt idx="64">
                  <c:v>-1</c:v>
                </c:pt>
                <c:pt idx="65">
                  <c:v>-1</c:v>
                </c:pt>
                <c:pt idx="67">
                  <c:v>-1</c:v>
                </c:pt>
                <c:pt idx="68">
                  <c:v>-1</c:v>
                </c:pt>
                <c:pt idx="69">
                  <c:v>0</c:v>
                </c:pt>
                <c:pt idx="70">
                  <c:v>2</c:v>
                </c:pt>
                <c:pt idx="71">
                  <c:v>1</c:v>
                </c:pt>
                <c:pt idx="72">
                  <c:v>0</c:v>
                </c:pt>
                <c:pt idx="73">
                  <c:v>-1</c:v>
                </c:pt>
                <c:pt idx="74">
                  <c:v>-1</c:v>
                </c:pt>
                <c:pt idx="75">
                  <c:v>-2</c:v>
                </c:pt>
              </c:numCache>
            </c:numRef>
          </c:yVal>
          <c:smooth val="0"/>
          <c:extLst>
            <c:ext xmlns:c16="http://schemas.microsoft.com/office/drawing/2014/chart" uri="{C3380CC4-5D6E-409C-BE32-E72D297353CC}">
              <c16:uniqueId val="{00000000-0F9F-4608-B3C7-250BF36E1AE9}"/>
            </c:ext>
          </c:extLst>
        </c:ser>
        <c:dLbls>
          <c:showLegendKey val="0"/>
          <c:showVal val="0"/>
          <c:showCatName val="0"/>
          <c:showSerName val="0"/>
          <c:showPercent val="0"/>
          <c:showBubbleSize val="0"/>
        </c:dLbls>
        <c:axId val="1021073872"/>
        <c:axId val="1021053232"/>
      </c:scatterChart>
      <c:valAx>
        <c:axId val="102107387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1053232"/>
        <c:crosses val="autoZero"/>
        <c:crossBetween val="midCat"/>
      </c:valAx>
      <c:valAx>
        <c:axId val="10210532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1073872"/>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'AQs paired'!$BD$5:$BD$80</c:f>
              <c:numCache>
                <c:formatCode>General</c:formatCode>
                <c:ptCount val="76"/>
                <c:pt idx="0">
                  <c:v>-3</c:v>
                </c:pt>
                <c:pt idx="1">
                  <c:v>1</c:v>
                </c:pt>
                <c:pt idx="2">
                  <c:v>-1</c:v>
                </c:pt>
                <c:pt idx="3">
                  <c:v>0</c:v>
                </c:pt>
                <c:pt idx="4">
                  <c:v>-1</c:v>
                </c:pt>
                <c:pt idx="5">
                  <c:v>-1</c:v>
                </c:pt>
                <c:pt idx="6">
                  <c:v>3</c:v>
                </c:pt>
                <c:pt idx="7">
                  <c:v>-2</c:v>
                </c:pt>
                <c:pt idx="8">
                  <c:v>0</c:v>
                </c:pt>
                <c:pt idx="9">
                  <c:v>-1</c:v>
                </c:pt>
                <c:pt idx="10">
                  <c:v>1</c:v>
                </c:pt>
                <c:pt idx="11">
                  <c:v>1</c:v>
                </c:pt>
                <c:pt idx="12">
                  <c:v>1</c:v>
                </c:pt>
                <c:pt idx="13">
                  <c:v>0</c:v>
                </c:pt>
                <c:pt idx="14">
                  <c:v>0</c:v>
                </c:pt>
                <c:pt idx="15">
                  <c:v>3</c:v>
                </c:pt>
                <c:pt idx="16">
                  <c:v>0</c:v>
                </c:pt>
                <c:pt idx="17">
                  <c:v>0</c:v>
                </c:pt>
                <c:pt idx="18">
                  <c:v>2</c:v>
                </c:pt>
                <c:pt idx="19">
                  <c:v>-1</c:v>
                </c:pt>
                <c:pt idx="20">
                  <c:v>1</c:v>
                </c:pt>
                <c:pt idx="21">
                  <c:v>1</c:v>
                </c:pt>
                <c:pt idx="22">
                  <c:v>2</c:v>
                </c:pt>
                <c:pt idx="23">
                  <c:v>2</c:v>
                </c:pt>
                <c:pt idx="24">
                  <c:v>2</c:v>
                </c:pt>
                <c:pt idx="25">
                  <c:v>1</c:v>
                </c:pt>
                <c:pt idx="26">
                  <c:v>3</c:v>
                </c:pt>
                <c:pt idx="27">
                  <c:v>1</c:v>
                </c:pt>
                <c:pt idx="28">
                  <c:v>1</c:v>
                </c:pt>
                <c:pt idx="29">
                  <c:v>1</c:v>
                </c:pt>
                <c:pt idx="30">
                  <c:v>0</c:v>
                </c:pt>
                <c:pt idx="31">
                  <c:v>1</c:v>
                </c:pt>
                <c:pt idx="32">
                  <c:v>1</c:v>
                </c:pt>
                <c:pt idx="33">
                  <c:v>1</c:v>
                </c:pt>
                <c:pt idx="34">
                  <c:v>1</c:v>
                </c:pt>
                <c:pt idx="35">
                  <c:v>2</c:v>
                </c:pt>
                <c:pt idx="36">
                  <c:v>1</c:v>
                </c:pt>
                <c:pt idx="37">
                  <c:v>2</c:v>
                </c:pt>
                <c:pt idx="38">
                  <c:v>2</c:v>
                </c:pt>
                <c:pt idx="39">
                  <c:v>2</c:v>
                </c:pt>
                <c:pt idx="40">
                  <c:v>2</c:v>
                </c:pt>
                <c:pt idx="41">
                  <c:v>0</c:v>
                </c:pt>
                <c:pt idx="42">
                  <c:v>2</c:v>
                </c:pt>
                <c:pt idx="43">
                  <c:v>2</c:v>
                </c:pt>
                <c:pt idx="44">
                  <c:v>2</c:v>
                </c:pt>
                <c:pt idx="45">
                  <c:v>1</c:v>
                </c:pt>
                <c:pt idx="46">
                  <c:v>-1</c:v>
                </c:pt>
                <c:pt idx="47">
                  <c:v>1</c:v>
                </c:pt>
                <c:pt idx="48">
                  <c:v>1</c:v>
                </c:pt>
                <c:pt idx="49">
                  <c:v>2</c:v>
                </c:pt>
                <c:pt idx="50">
                  <c:v>1</c:v>
                </c:pt>
                <c:pt idx="51">
                  <c:v>1</c:v>
                </c:pt>
                <c:pt idx="52">
                  <c:v>1</c:v>
                </c:pt>
                <c:pt idx="53">
                  <c:v>1</c:v>
                </c:pt>
                <c:pt idx="54">
                  <c:v>1</c:v>
                </c:pt>
                <c:pt idx="55">
                  <c:v>0</c:v>
                </c:pt>
                <c:pt idx="56">
                  <c:v>-2</c:v>
                </c:pt>
                <c:pt idx="57">
                  <c:v>0</c:v>
                </c:pt>
                <c:pt idx="58">
                  <c:v>-1</c:v>
                </c:pt>
                <c:pt idx="59">
                  <c:v>-1</c:v>
                </c:pt>
                <c:pt idx="60">
                  <c:v>0</c:v>
                </c:pt>
                <c:pt idx="61">
                  <c:v>-1</c:v>
                </c:pt>
                <c:pt idx="62">
                  <c:v>0</c:v>
                </c:pt>
                <c:pt idx="63">
                  <c:v>1</c:v>
                </c:pt>
                <c:pt idx="64">
                  <c:v>-1</c:v>
                </c:pt>
                <c:pt idx="65">
                  <c:v>1</c:v>
                </c:pt>
                <c:pt idx="66">
                  <c:v>2</c:v>
                </c:pt>
                <c:pt idx="67">
                  <c:v>1</c:v>
                </c:pt>
                <c:pt idx="68">
                  <c:v>2</c:v>
                </c:pt>
                <c:pt idx="69">
                  <c:v>1</c:v>
                </c:pt>
                <c:pt idx="70">
                  <c:v>2</c:v>
                </c:pt>
                <c:pt idx="71">
                  <c:v>0</c:v>
                </c:pt>
                <c:pt idx="72">
                  <c:v>0</c:v>
                </c:pt>
                <c:pt idx="73">
                  <c:v>0</c:v>
                </c:pt>
                <c:pt idx="74">
                  <c:v>1</c:v>
                </c:pt>
                <c:pt idx="75">
                  <c:v>-1</c:v>
                </c:pt>
              </c:numCache>
            </c:numRef>
          </c:xVal>
          <c:yVal>
            <c:numRef>
              <c:f>'AQs paired'!$BE$5:$BE$80</c:f>
              <c:numCache>
                <c:formatCode>General</c:formatCode>
                <c:ptCount val="76"/>
                <c:pt idx="0">
                  <c:v>-2</c:v>
                </c:pt>
                <c:pt idx="1">
                  <c:v>-1</c:v>
                </c:pt>
                <c:pt idx="2">
                  <c:v>0</c:v>
                </c:pt>
                <c:pt idx="3">
                  <c:v>0</c:v>
                </c:pt>
                <c:pt idx="4">
                  <c:v>-1</c:v>
                </c:pt>
                <c:pt idx="5">
                  <c:v>-1</c:v>
                </c:pt>
                <c:pt idx="6">
                  <c:v>3</c:v>
                </c:pt>
                <c:pt idx="7">
                  <c:v>-3</c:v>
                </c:pt>
                <c:pt idx="8">
                  <c:v>-1</c:v>
                </c:pt>
                <c:pt idx="9">
                  <c:v>-2</c:v>
                </c:pt>
                <c:pt idx="10">
                  <c:v>1</c:v>
                </c:pt>
                <c:pt idx="11">
                  <c:v>-1</c:v>
                </c:pt>
                <c:pt idx="12">
                  <c:v>1</c:v>
                </c:pt>
                <c:pt idx="13">
                  <c:v>-1</c:v>
                </c:pt>
                <c:pt idx="14">
                  <c:v>0</c:v>
                </c:pt>
                <c:pt idx="15">
                  <c:v>3</c:v>
                </c:pt>
                <c:pt idx="16">
                  <c:v>0</c:v>
                </c:pt>
                <c:pt idx="17">
                  <c:v>0</c:v>
                </c:pt>
                <c:pt idx="18">
                  <c:v>0</c:v>
                </c:pt>
                <c:pt idx="19">
                  <c:v>-2</c:v>
                </c:pt>
                <c:pt idx="20">
                  <c:v>1</c:v>
                </c:pt>
                <c:pt idx="21">
                  <c:v>1</c:v>
                </c:pt>
                <c:pt idx="22">
                  <c:v>1</c:v>
                </c:pt>
                <c:pt idx="23">
                  <c:v>1</c:v>
                </c:pt>
                <c:pt idx="24">
                  <c:v>1</c:v>
                </c:pt>
                <c:pt idx="25">
                  <c:v>2</c:v>
                </c:pt>
                <c:pt idx="26">
                  <c:v>3</c:v>
                </c:pt>
                <c:pt idx="27">
                  <c:v>0</c:v>
                </c:pt>
                <c:pt idx="28">
                  <c:v>0</c:v>
                </c:pt>
                <c:pt idx="29">
                  <c:v>1</c:v>
                </c:pt>
                <c:pt idx="30">
                  <c:v>1</c:v>
                </c:pt>
                <c:pt idx="31">
                  <c:v>-1</c:v>
                </c:pt>
                <c:pt idx="32">
                  <c:v>-1</c:v>
                </c:pt>
                <c:pt idx="33">
                  <c:v>0</c:v>
                </c:pt>
                <c:pt idx="34">
                  <c:v>-2</c:v>
                </c:pt>
                <c:pt idx="35">
                  <c:v>1</c:v>
                </c:pt>
                <c:pt idx="36">
                  <c:v>0</c:v>
                </c:pt>
                <c:pt idx="37">
                  <c:v>1</c:v>
                </c:pt>
                <c:pt idx="38">
                  <c:v>2</c:v>
                </c:pt>
                <c:pt idx="39">
                  <c:v>3</c:v>
                </c:pt>
                <c:pt idx="40">
                  <c:v>1</c:v>
                </c:pt>
                <c:pt idx="41">
                  <c:v>0</c:v>
                </c:pt>
                <c:pt idx="42">
                  <c:v>1</c:v>
                </c:pt>
                <c:pt idx="43">
                  <c:v>1</c:v>
                </c:pt>
                <c:pt idx="44">
                  <c:v>2</c:v>
                </c:pt>
                <c:pt idx="45">
                  <c:v>0</c:v>
                </c:pt>
                <c:pt idx="46">
                  <c:v>1</c:v>
                </c:pt>
                <c:pt idx="47">
                  <c:v>1</c:v>
                </c:pt>
                <c:pt idx="48">
                  <c:v>1</c:v>
                </c:pt>
                <c:pt idx="49">
                  <c:v>1</c:v>
                </c:pt>
                <c:pt idx="50">
                  <c:v>1</c:v>
                </c:pt>
                <c:pt idx="51">
                  <c:v>1</c:v>
                </c:pt>
                <c:pt idx="52">
                  <c:v>1</c:v>
                </c:pt>
                <c:pt idx="53">
                  <c:v>2</c:v>
                </c:pt>
                <c:pt idx="54">
                  <c:v>1</c:v>
                </c:pt>
                <c:pt idx="55">
                  <c:v>-2</c:v>
                </c:pt>
                <c:pt idx="56">
                  <c:v>-1</c:v>
                </c:pt>
                <c:pt idx="57">
                  <c:v>-1</c:v>
                </c:pt>
                <c:pt idx="58">
                  <c:v>1</c:v>
                </c:pt>
                <c:pt idx="59">
                  <c:v>-2</c:v>
                </c:pt>
                <c:pt idx="60">
                  <c:v>-2</c:v>
                </c:pt>
                <c:pt idx="61">
                  <c:v>-1</c:v>
                </c:pt>
                <c:pt idx="62">
                  <c:v>2</c:v>
                </c:pt>
                <c:pt idx="63">
                  <c:v>1</c:v>
                </c:pt>
                <c:pt idx="64">
                  <c:v>-1</c:v>
                </c:pt>
                <c:pt idx="65">
                  <c:v>-1</c:v>
                </c:pt>
                <c:pt idx="66">
                  <c:v>-2</c:v>
                </c:pt>
                <c:pt idx="67">
                  <c:v>1</c:v>
                </c:pt>
                <c:pt idx="68">
                  <c:v>1</c:v>
                </c:pt>
                <c:pt idx="69">
                  <c:v>0</c:v>
                </c:pt>
                <c:pt idx="70">
                  <c:v>1</c:v>
                </c:pt>
                <c:pt idx="71">
                  <c:v>1</c:v>
                </c:pt>
                <c:pt idx="72">
                  <c:v>0</c:v>
                </c:pt>
                <c:pt idx="73">
                  <c:v>-1</c:v>
                </c:pt>
                <c:pt idx="74">
                  <c:v>0</c:v>
                </c:pt>
                <c:pt idx="75">
                  <c:v>-2</c:v>
                </c:pt>
              </c:numCache>
            </c:numRef>
          </c:yVal>
          <c:smooth val="0"/>
          <c:extLst>
            <c:ext xmlns:c16="http://schemas.microsoft.com/office/drawing/2014/chart" uri="{C3380CC4-5D6E-409C-BE32-E72D297353CC}">
              <c16:uniqueId val="{00000000-E5C5-43E0-B641-5DBE32C51C54}"/>
            </c:ext>
          </c:extLst>
        </c:ser>
        <c:dLbls>
          <c:showLegendKey val="0"/>
          <c:showVal val="0"/>
          <c:showCatName val="0"/>
          <c:showSerName val="0"/>
          <c:showPercent val="0"/>
          <c:showBubbleSize val="0"/>
        </c:dLbls>
        <c:axId val="1021073872"/>
        <c:axId val="1021053232"/>
      </c:scatterChart>
      <c:valAx>
        <c:axId val="102107387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1053232"/>
        <c:crosses val="autoZero"/>
        <c:crossBetween val="midCat"/>
      </c:valAx>
      <c:valAx>
        <c:axId val="10210532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1073872"/>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'AQs paired'!$BH$5:$BH$80</c:f>
              <c:numCache>
                <c:formatCode>General</c:formatCode>
                <c:ptCount val="76"/>
                <c:pt idx="0">
                  <c:v>-2</c:v>
                </c:pt>
                <c:pt idx="1">
                  <c:v>0</c:v>
                </c:pt>
                <c:pt idx="2">
                  <c:v>0</c:v>
                </c:pt>
                <c:pt idx="3">
                  <c:v>0</c:v>
                </c:pt>
                <c:pt idx="4">
                  <c:v>-1</c:v>
                </c:pt>
                <c:pt idx="5">
                  <c:v>-1</c:v>
                </c:pt>
                <c:pt idx="6">
                  <c:v>3</c:v>
                </c:pt>
                <c:pt idx="7">
                  <c:v>-2</c:v>
                </c:pt>
                <c:pt idx="8">
                  <c:v>1</c:v>
                </c:pt>
                <c:pt idx="9">
                  <c:v>0</c:v>
                </c:pt>
                <c:pt idx="10">
                  <c:v>1</c:v>
                </c:pt>
                <c:pt idx="11">
                  <c:v>0</c:v>
                </c:pt>
                <c:pt idx="12">
                  <c:v>1</c:v>
                </c:pt>
                <c:pt idx="13">
                  <c:v>0</c:v>
                </c:pt>
                <c:pt idx="14">
                  <c:v>1</c:v>
                </c:pt>
                <c:pt idx="15">
                  <c:v>3</c:v>
                </c:pt>
                <c:pt idx="16">
                  <c:v>2</c:v>
                </c:pt>
                <c:pt idx="17">
                  <c:v>2</c:v>
                </c:pt>
                <c:pt idx="18">
                  <c:v>2</c:v>
                </c:pt>
                <c:pt idx="19">
                  <c:v>1</c:v>
                </c:pt>
                <c:pt idx="20">
                  <c:v>2</c:v>
                </c:pt>
                <c:pt idx="21">
                  <c:v>2</c:v>
                </c:pt>
                <c:pt idx="22">
                  <c:v>-1</c:v>
                </c:pt>
                <c:pt idx="23">
                  <c:v>2</c:v>
                </c:pt>
                <c:pt idx="24">
                  <c:v>2</c:v>
                </c:pt>
                <c:pt idx="25">
                  <c:v>2</c:v>
                </c:pt>
                <c:pt idx="26">
                  <c:v>3</c:v>
                </c:pt>
                <c:pt idx="27">
                  <c:v>1</c:v>
                </c:pt>
                <c:pt idx="28">
                  <c:v>1</c:v>
                </c:pt>
                <c:pt idx="29">
                  <c:v>1</c:v>
                </c:pt>
                <c:pt idx="30">
                  <c:v>1</c:v>
                </c:pt>
                <c:pt idx="31">
                  <c:v>2</c:v>
                </c:pt>
                <c:pt idx="32">
                  <c:v>1</c:v>
                </c:pt>
                <c:pt idx="33">
                  <c:v>2</c:v>
                </c:pt>
                <c:pt idx="34">
                  <c:v>0</c:v>
                </c:pt>
                <c:pt idx="35">
                  <c:v>2</c:v>
                </c:pt>
                <c:pt idx="36">
                  <c:v>1</c:v>
                </c:pt>
                <c:pt idx="37">
                  <c:v>1</c:v>
                </c:pt>
                <c:pt idx="38">
                  <c:v>3</c:v>
                </c:pt>
                <c:pt idx="39">
                  <c:v>2</c:v>
                </c:pt>
                <c:pt idx="40">
                  <c:v>3</c:v>
                </c:pt>
                <c:pt idx="41">
                  <c:v>0</c:v>
                </c:pt>
                <c:pt idx="42">
                  <c:v>1</c:v>
                </c:pt>
                <c:pt idx="43">
                  <c:v>3</c:v>
                </c:pt>
                <c:pt idx="44">
                  <c:v>2</c:v>
                </c:pt>
                <c:pt idx="45">
                  <c:v>1</c:v>
                </c:pt>
                <c:pt idx="46">
                  <c:v>-1</c:v>
                </c:pt>
                <c:pt idx="47">
                  <c:v>0</c:v>
                </c:pt>
                <c:pt idx="48">
                  <c:v>2</c:v>
                </c:pt>
                <c:pt idx="49">
                  <c:v>1</c:v>
                </c:pt>
                <c:pt idx="50">
                  <c:v>1</c:v>
                </c:pt>
                <c:pt idx="51">
                  <c:v>2</c:v>
                </c:pt>
                <c:pt idx="52">
                  <c:v>1</c:v>
                </c:pt>
                <c:pt idx="53">
                  <c:v>2</c:v>
                </c:pt>
                <c:pt idx="54">
                  <c:v>2</c:v>
                </c:pt>
                <c:pt idx="55">
                  <c:v>1</c:v>
                </c:pt>
                <c:pt idx="56">
                  <c:v>0</c:v>
                </c:pt>
                <c:pt idx="57">
                  <c:v>0</c:v>
                </c:pt>
                <c:pt idx="58">
                  <c:v>0</c:v>
                </c:pt>
                <c:pt idx="59">
                  <c:v>1</c:v>
                </c:pt>
                <c:pt idx="60">
                  <c:v>1</c:v>
                </c:pt>
                <c:pt idx="61">
                  <c:v>-1</c:v>
                </c:pt>
                <c:pt idx="62">
                  <c:v>2</c:v>
                </c:pt>
                <c:pt idx="63">
                  <c:v>1</c:v>
                </c:pt>
                <c:pt idx="64">
                  <c:v>1</c:v>
                </c:pt>
                <c:pt idx="65">
                  <c:v>2</c:v>
                </c:pt>
                <c:pt idx="66">
                  <c:v>-1</c:v>
                </c:pt>
                <c:pt idx="67">
                  <c:v>2</c:v>
                </c:pt>
                <c:pt idx="68">
                  <c:v>1</c:v>
                </c:pt>
                <c:pt idx="69">
                  <c:v>2</c:v>
                </c:pt>
                <c:pt idx="70">
                  <c:v>2</c:v>
                </c:pt>
                <c:pt idx="71">
                  <c:v>0</c:v>
                </c:pt>
                <c:pt idx="72">
                  <c:v>1</c:v>
                </c:pt>
                <c:pt idx="73">
                  <c:v>2</c:v>
                </c:pt>
                <c:pt idx="74">
                  <c:v>1</c:v>
                </c:pt>
                <c:pt idx="75">
                  <c:v>3</c:v>
                </c:pt>
              </c:numCache>
            </c:numRef>
          </c:xVal>
          <c:yVal>
            <c:numRef>
              <c:f>'AQs paired'!$BI$5:$BI$80</c:f>
              <c:numCache>
                <c:formatCode>General</c:formatCode>
                <c:ptCount val="76"/>
                <c:pt idx="0">
                  <c:v>-2</c:v>
                </c:pt>
                <c:pt idx="1">
                  <c:v>0</c:v>
                </c:pt>
                <c:pt idx="2">
                  <c:v>0</c:v>
                </c:pt>
                <c:pt idx="3">
                  <c:v>0</c:v>
                </c:pt>
                <c:pt idx="4">
                  <c:v>-2</c:v>
                </c:pt>
                <c:pt idx="5">
                  <c:v>-1</c:v>
                </c:pt>
                <c:pt idx="6">
                  <c:v>3</c:v>
                </c:pt>
                <c:pt idx="7">
                  <c:v>-3</c:v>
                </c:pt>
                <c:pt idx="8">
                  <c:v>-2</c:v>
                </c:pt>
                <c:pt idx="9">
                  <c:v>-1</c:v>
                </c:pt>
                <c:pt idx="10">
                  <c:v>1</c:v>
                </c:pt>
                <c:pt idx="11">
                  <c:v>-1</c:v>
                </c:pt>
                <c:pt idx="12">
                  <c:v>1</c:v>
                </c:pt>
                <c:pt idx="13">
                  <c:v>-1</c:v>
                </c:pt>
                <c:pt idx="14">
                  <c:v>-2</c:v>
                </c:pt>
                <c:pt idx="15">
                  <c:v>3</c:v>
                </c:pt>
                <c:pt idx="16">
                  <c:v>0</c:v>
                </c:pt>
                <c:pt idx="17">
                  <c:v>0</c:v>
                </c:pt>
                <c:pt idx="18">
                  <c:v>0</c:v>
                </c:pt>
                <c:pt idx="19">
                  <c:v>-2</c:v>
                </c:pt>
                <c:pt idx="20">
                  <c:v>-1</c:v>
                </c:pt>
                <c:pt idx="21">
                  <c:v>1</c:v>
                </c:pt>
                <c:pt idx="22">
                  <c:v>-1</c:v>
                </c:pt>
                <c:pt idx="23">
                  <c:v>3</c:v>
                </c:pt>
                <c:pt idx="24">
                  <c:v>1</c:v>
                </c:pt>
                <c:pt idx="25">
                  <c:v>1</c:v>
                </c:pt>
                <c:pt idx="26">
                  <c:v>3</c:v>
                </c:pt>
                <c:pt idx="27">
                  <c:v>1</c:v>
                </c:pt>
                <c:pt idx="28">
                  <c:v>0</c:v>
                </c:pt>
                <c:pt idx="29">
                  <c:v>0</c:v>
                </c:pt>
                <c:pt idx="30">
                  <c:v>0</c:v>
                </c:pt>
                <c:pt idx="31">
                  <c:v>1</c:v>
                </c:pt>
                <c:pt idx="32">
                  <c:v>-2</c:v>
                </c:pt>
                <c:pt idx="33">
                  <c:v>2</c:v>
                </c:pt>
                <c:pt idx="34">
                  <c:v>-1</c:v>
                </c:pt>
                <c:pt idx="35">
                  <c:v>1</c:v>
                </c:pt>
                <c:pt idx="36">
                  <c:v>0</c:v>
                </c:pt>
                <c:pt idx="37">
                  <c:v>0</c:v>
                </c:pt>
                <c:pt idx="38">
                  <c:v>1</c:v>
                </c:pt>
                <c:pt idx="39">
                  <c:v>1</c:v>
                </c:pt>
                <c:pt idx="40">
                  <c:v>0</c:v>
                </c:pt>
                <c:pt idx="41">
                  <c:v>-2</c:v>
                </c:pt>
                <c:pt idx="42">
                  <c:v>0</c:v>
                </c:pt>
                <c:pt idx="43">
                  <c:v>1</c:v>
                </c:pt>
                <c:pt idx="44">
                  <c:v>2</c:v>
                </c:pt>
                <c:pt idx="45">
                  <c:v>0</c:v>
                </c:pt>
                <c:pt idx="46">
                  <c:v>1</c:v>
                </c:pt>
                <c:pt idx="47">
                  <c:v>-1</c:v>
                </c:pt>
                <c:pt idx="48">
                  <c:v>1</c:v>
                </c:pt>
                <c:pt idx="49">
                  <c:v>1</c:v>
                </c:pt>
                <c:pt idx="50">
                  <c:v>0</c:v>
                </c:pt>
                <c:pt idx="51">
                  <c:v>1</c:v>
                </c:pt>
                <c:pt idx="52">
                  <c:v>0</c:v>
                </c:pt>
                <c:pt idx="53">
                  <c:v>2</c:v>
                </c:pt>
                <c:pt idx="54">
                  <c:v>1</c:v>
                </c:pt>
                <c:pt idx="55">
                  <c:v>-1</c:v>
                </c:pt>
                <c:pt idx="56">
                  <c:v>2</c:v>
                </c:pt>
                <c:pt idx="57">
                  <c:v>-1</c:v>
                </c:pt>
                <c:pt idx="58">
                  <c:v>1</c:v>
                </c:pt>
                <c:pt idx="59">
                  <c:v>-1</c:v>
                </c:pt>
                <c:pt idx="60">
                  <c:v>-1</c:v>
                </c:pt>
                <c:pt idx="61">
                  <c:v>-1</c:v>
                </c:pt>
                <c:pt idx="62">
                  <c:v>1</c:v>
                </c:pt>
                <c:pt idx="63">
                  <c:v>0</c:v>
                </c:pt>
                <c:pt idx="64">
                  <c:v>-1</c:v>
                </c:pt>
                <c:pt idx="65">
                  <c:v>-1</c:v>
                </c:pt>
                <c:pt idx="66">
                  <c:v>-1</c:v>
                </c:pt>
                <c:pt idx="67">
                  <c:v>1</c:v>
                </c:pt>
                <c:pt idx="68">
                  <c:v>-1</c:v>
                </c:pt>
                <c:pt idx="69">
                  <c:v>0</c:v>
                </c:pt>
                <c:pt idx="70">
                  <c:v>2</c:v>
                </c:pt>
                <c:pt idx="71">
                  <c:v>2</c:v>
                </c:pt>
                <c:pt idx="72">
                  <c:v>1</c:v>
                </c:pt>
                <c:pt idx="73">
                  <c:v>0</c:v>
                </c:pt>
                <c:pt idx="74">
                  <c:v>0</c:v>
                </c:pt>
                <c:pt idx="75">
                  <c:v>1</c:v>
                </c:pt>
              </c:numCache>
            </c:numRef>
          </c:yVal>
          <c:smooth val="0"/>
          <c:extLst>
            <c:ext xmlns:c16="http://schemas.microsoft.com/office/drawing/2014/chart" uri="{C3380CC4-5D6E-409C-BE32-E72D297353CC}">
              <c16:uniqueId val="{00000000-448D-4B76-9175-880DBF45E9FC}"/>
            </c:ext>
          </c:extLst>
        </c:ser>
        <c:dLbls>
          <c:showLegendKey val="0"/>
          <c:showVal val="0"/>
          <c:showCatName val="0"/>
          <c:showSerName val="0"/>
          <c:showPercent val="0"/>
          <c:showBubbleSize val="0"/>
        </c:dLbls>
        <c:axId val="1021073872"/>
        <c:axId val="1021053232"/>
      </c:scatterChart>
      <c:valAx>
        <c:axId val="102107387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1053232"/>
        <c:crosses val="autoZero"/>
        <c:crossBetween val="midCat"/>
      </c:valAx>
      <c:valAx>
        <c:axId val="10210532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1073872"/>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1AE-4D85-9B85-215A8A07797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1AE-4D85-9B85-215A8A07797A}"/>
              </c:ext>
            </c:extLst>
          </c:dPt>
          <c:val>
            <c:numRef>
              <c:f>'AQs paired'!$M$87:$M$88</c:f>
              <c:numCache>
                <c:formatCode>General</c:formatCode>
                <c:ptCount val="2"/>
                <c:pt idx="0">
                  <c:v>63</c:v>
                </c:pt>
                <c:pt idx="1">
                  <c:v>10</c:v>
                </c:pt>
              </c:numCache>
            </c:numRef>
          </c:val>
          <c:extLst>
            <c:ext xmlns:c16="http://schemas.microsoft.com/office/drawing/2014/chart" uri="{C3380CC4-5D6E-409C-BE32-E72D297353CC}">
              <c16:uniqueId val="{00000000-769D-478F-950C-768519788501}"/>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A78-4A03-ABD8-7143DD48C14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A78-4A03-ABD8-7143DD48C149}"/>
              </c:ext>
            </c:extLst>
          </c:dPt>
          <c:val>
            <c:numRef>
              <c:f>'AQs paired'!$I$87:$I$88</c:f>
              <c:numCache>
                <c:formatCode>General</c:formatCode>
                <c:ptCount val="2"/>
                <c:pt idx="0">
                  <c:v>13</c:v>
                </c:pt>
                <c:pt idx="1">
                  <c:v>61</c:v>
                </c:pt>
              </c:numCache>
            </c:numRef>
          </c:val>
          <c:extLst>
            <c:ext xmlns:c16="http://schemas.microsoft.com/office/drawing/2014/chart" uri="{C3380CC4-5D6E-409C-BE32-E72D297353CC}">
              <c16:uniqueId val="{00000004-4A78-4A03-ABD8-7143DD48C149}"/>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3B2-4AC0-BE94-6F65FD29BEB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3B2-4AC0-BE94-6F65FD29BEB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683-4477-BAD7-0148C6ED94BC}"/>
              </c:ext>
            </c:extLst>
          </c:dPt>
          <c:val>
            <c:numRef>
              <c:f>'AQs paired'!$E$87:$E$89</c:f>
              <c:numCache>
                <c:formatCode>General</c:formatCode>
                <c:ptCount val="3"/>
                <c:pt idx="0">
                  <c:v>21</c:v>
                </c:pt>
                <c:pt idx="1">
                  <c:v>52</c:v>
                </c:pt>
                <c:pt idx="2">
                  <c:v>1</c:v>
                </c:pt>
              </c:numCache>
            </c:numRef>
          </c:val>
          <c:extLst>
            <c:ext xmlns:c16="http://schemas.microsoft.com/office/drawing/2014/chart" uri="{C3380CC4-5D6E-409C-BE32-E72D297353CC}">
              <c16:uniqueId val="{00000004-B3B2-4AC0-BE94-6F65FD29BEB1}"/>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843-428A-9278-73876C78428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843-428A-9278-73876C78428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843-428A-9278-73876C78428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BD6-4971-8AF8-90AD533EC2F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CBD6-4971-8AF8-90AD533EC2FF}"/>
              </c:ext>
            </c:extLst>
          </c:dPt>
          <c:val>
            <c:numRef>
              <c:f>'AQs paired'!$H$87:$H$91</c:f>
              <c:numCache>
                <c:formatCode>General</c:formatCode>
                <c:ptCount val="5"/>
                <c:pt idx="0">
                  <c:v>1</c:v>
                </c:pt>
                <c:pt idx="1">
                  <c:v>2</c:v>
                </c:pt>
                <c:pt idx="2">
                  <c:v>3</c:v>
                </c:pt>
                <c:pt idx="3">
                  <c:v>1</c:v>
                </c:pt>
                <c:pt idx="4">
                  <c:v>66</c:v>
                </c:pt>
              </c:numCache>
            </c:numRef>
          </c:val>
          <c:extLst>
            <c:ext xmlns:c16="http://schemas.microsoft.com/office/drawing/2014/chart" uri="{C3380CC4-5D6E-409C-BE32-E72D297353CC}">
              <c16:uniqueId val="{00000006-E843-428A-9278-73876C78428C}"/>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'AQ1'!$AP$4</c:f>
              <c:strCache>
                <c:ptCount val="1"/>
                <c:pt idx="0">
                  <c:v>Lego</c:v>
                </c:pt>
              </c:strCache>
            </c:strRef>
          </c:tx>
          <c:spPr>
            <a:solidFill>
              <a:schemeClr val="accent1"/>
            </a:solidFill>
            <a:ln>
              <a:noFill/>
            </a:ln>
            <a:effectLst/>
          </c:spPr>
          <c:invertIfNegative val="0"/>
          <c:errBars>
            <c:errBarType val="both"/>
            <c:errValType val="cust"/>
            <c:noEndCap val="0"/>
            <c:plus>
              <c:numRef>
                <c:f>'AQ1'!$AP$84</c:f>
                <c:numCache>
                  <c:formatCode>General</c:formatCode>
                  <c:ptCount val="1"/>
                  <c:pt idx="0">
                    <c:v>1.1241370959657526</c:v>
                  </c:pt>
                </c:numCache>
              </c:numRef>
            </c:plus>
            <c:minus>
              <c:numRef>
                <c:f>'AQ1'!$AP$84</c:f>
                <c:numCache>
                  <c:formatCode>General</c:formatCode>
                  <c:ptCount val="1"/>
                  <c:pt idx="0">
                    <c:v>1.1241370959657526</c:v>
                  </c:pt>
                </c:numCache>
              </c:numRef>
            </c:minus>
            <c:spPr>
              <a:noFill/>
              <a:ln w="9525" cap="flat" cmpd="sng" algn="ctr">
                <a:solidFill>
                  <a:schemeClr val="tx1">
                    <a:lumMod val="65000"/>
                    <a:lumOff val="35000"/>
                  </a:schemeClr>
                </a:solidFill>
                <a:round/>
              </a:ln>
              <a:effectLst/>
            </c:spPr>
          </c:errBars>
          <c:cat>
            <c:strLit>
              <c:ptCount val="1"/>
              <c:pt idx="0">
                <c:v>Q1</c:v>
              </c:pt>
            </c:strLit>
          </c:cat>
          <c:val>
            <c:numRef>
              <c:f>'AQ1'!$AP$83</c:f>
              <c:numCache>
                <c:formatCode>General</c:formatCode>
                <c:ptCount val="1"/>
                <c:pt idx="0">
                  <c:v>1.6710526315789473</c:v>
                </c:pt>
              </c:numCache>
            </c:numRef>
          </c:val>
          <c:extLst>
            <c:ext xmlns:c16="http://schemas.microsoft.com/office/drawing/2014/chart" uri="{C3380CC4-5D6E-409C-BE32-E72D297353CC}">
              <c16:uniqueId val="{00000000-9835-43D0-B733-6F8DFAB3EF8B}"/>
            </c:ext>
          </c:extLst>
        </c:ser>
        <c:ser>
          <c:idx val="1"/>
          <c:order val="1"/>
          <c:tx>
            <c:strRef>
              <c:f>'AQ1'!$AQ$4</c:f>
              <c:strCache>
                <c:ptCount val="1"/>
                <c:pt idx="0">
                  <c:v>Discussive</c:v>
                </c:pt>
              </c:strCache>
            </c:strRef>
          </c:tx>
          <c:spPr>
            <a:solidFill>
              <a:schemeClr val="accent2"/>
            </a:solidFill>
            <a:ln>
              <a:noFill/>
            </a:ln>
            <a:effectLst/>
          </c:spPr>
          <c:invertIfNegative val="0"/>
          <c:errBars>
            <c:errBarType val="both"/>
            <c:errValType val="cust"/>
            <c:noEndCap val="0"/>
            <c:plus>
              <c:numRef>
                <c:f>'AQ1'!$AQ$84</c:f>
                <c:numCache>
                  <c:formatCode>General</c:formatCode>
                  <c:ptCount val="1"/>
                  <c:pt idx="0">
                    <c:v>1.4025040263256463</c:v>
                  </c:pt>
                </c:numCache>
              </c:numRef>
            </c:plus>
            <c:minus>
              <c:numRef>
                <c:f>'AQ1'!$AQ$84</c:f>
                <c:numCache>
                  <c:formatCode>General</c:formatCode>
                  <c:ptCount val="1"/>
                  <c:pt idx="0">
                    <c:v>1.4025040263256463</c:v>
                  </c:pt>
                </c:numCache>
              </c:numRef>
            </c:minus>
            <c:spPr>
              <a:noFill/>
              <a:ln w="9525" cap="flat" cmpd="sng" algn="ctr">
                <a:solidFill>
                  <a:schemeClr val="tx1">
                    <a:lumMod val="65000"/>
                    <a:lumOff val="35000"/>
                  </a:schemeClr>
                </a:solidFill>
                <a:round/>
              </a:ln>
              <a:effectLst/>
            </c:spPr>
          </c:errBars>
          <c:cat>
            <c:strLit>
              <c:ptCount val="1"/>
              <c:pt idx="0">
                <c:v>Q1</c:v>
              </c:pt>
            </c:strLit>
          </c:cat>
          <c:val>
            <c:numRef>
              <c:f>'AQ1'!$AQ$83</c:f>
              <c:numCache>
                <c:formatCode>General</c:formatCode>
                <c:ptCount val="1"/>
                <c:pt idx="0">
                  <c:v>7.8947368421052627E-2</c:v>
                </c:pt>
              </c:numCache>
            </c:numRef>
          </c:val>
          <c:extLst>
            <c:ext xmlns:c16="http://schemas.microsoft.com/office/drawing/2014/chart" uri="{C3380CC4-5D6E-409C-BE32-E72D297353CC}">
              <c16:uniqueId val="{00000001-9835-43D0-B733-6F8DFAB3EF8B}"/>
            </c:ext>
          </c:extLst>
        </c:ser>
        <c:dLbls>
          <c:showLegendKey val="0"/>
          <c:showVal val="0"/>
          <c:showCatName val="0"/>
          <c:showSerName val="0"/>
          <c:showPercent val="0"/>
          <c:showBubbleSize val="0"/>
        </c:dLbls>
        <c:gapWidth val="219"/>
        <c:overlap val="-27"/>
        <c:axId val="813648176"/>
        <c:axId val="813649616"/>
      </c:barChart>
      <c:catAx>
        <c:axId val="81364817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3649616"/>
        <c:crosses val="autoZero"/>
        <c:auto val="1"/>
        <c:lblAlgn val="ctr"/>
        <c:lblOffset val="100"/>
        <c:noMultiLvlLbl val="0"/>
      </c:catAx>
      <c:valAx>
        <c:axId val="813649616"/>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364817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'Paired data'!$X$83</c:f>
              <c:numCache>
                <c:formatCode>0.00</c:formatCode>
                <c:ptCount val="1"/>
                <c:pt idx="0">
                  <c:v>1.6710526315789473</c:v>
                </c:pt>
              </c:numCache>
            </c:numRef>
          </c:val>
          <c:extLst>
            <c:ext xmlns:c16="http://schemas.microsoft.com/office/drawing/2014/chart" uri="{C3380CC4-5D6E-409C-BE32-E72D297353CC}">
              <c16:uniqueId val="{00000000-052A-40B4-9E11-91DB43FE3608}"/>
            </c:ext>
          </c:extLst>
        </c:ser>
        <c:ser>
          <c:idx val="1"/>
          <c:order val="1"/>
          <c:spPr>
            <a:solidFill>
              <a:schemeClr val="accent2"/>
            </a:solidFill>
            <a:ln>
              <a:noFill/>
            </a:ln>
            <a:effectLst/>
          </c:spPr>
          <c:invertIfNegative val="0"/>
          <c:val>
            <c:numRef>
              <c:f>'Paired data'!$Y$83</c:f>
              <c:numCache>
                <c:formatCode>0.00</c:formatCode>
                <c:ptCount val="1"/>
                <c:pt idx="0">
                  <c:v>7.8947368421052627E-2</c:v>
                </c:pt>
              </c:numCache>
            </c:numRef>
          </c:val>
          <c:extLst>
            <c:ext xmlns:c16="http://schemas.microsoft.com/office/drawing/2014/chart" uri="{C3380CC4-5D6E-409C-BE32-E72D297353CC}">
              <c16:uniqueId val="{00000001-052A-40B4-9E11-91DB43FE3608}"/>
            </c:ext>
          </c:extLst>
        </c:ser>
        <c:dLbls>
          <c:showLegendKey val="0"/>
          <c:showVal val="0"/>
          <c:showCatName val="0"/>
          <c:showSerName val="0"/>
          <c:showPercent val="0"/>
          <c:showBubbleSize val="0"/>
        </c:dLbls>
        <c:gapWidth val="219"/>
        <c:overlap val="-27"/>
        <c:axId val="813648176"/>
        <c:axId val="813649616"/>
      </c:barChart>
      <c:catAx>
        <c:axId val="81364817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3649616"/>
        <c:crosses val="autoZero"/>
        <c:auto val="1"/>
        <c:lblAlgn val="ctr"/>
        <c:lblOffset val="100"/>
        <c:noMultiLvlLbl val="0"/>
      </c:catAx>
      <c:valAx>
        <c:axId val="813649616"/>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364817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'Paired data'!$Z$83</c:f>
              <c:numCache>
                <c:formatCode>0.00</c:formatCode>
                <c:ptCount val="1"/>
                <c:pt idx="0">
                  <c:v>1.7894736842105263</c:v>
                </c:pt>
              </c:numCache>
            </c:numRef>
          </c:val>
          <c:extLst>
            <c:ext xmlns:c16="http://schemas.microsoft.com/office/drawing/2014/chart" uri="{C3380CC4-5D6E-409C-BE32-E72D297353CC}">
              <c16:uniqueId val="{00000000-1350-4DF9-826E-6C3CD47325A3}"/>
            </c:ext>
          </c:extLst>
        </c:ser>
        <c:ser>
          <c:idx val="1"/>
          <c:order val="1"/>
          <c:spPr>
            <a:solidFill>
              <a:schemeClr val="accent2"/>
            </a:solidFill>
            <a:ln>
              <a:noFill/>
            </a:ln>
            <a:effectLst/>
          </c:spPr>
          <c:invertIfNegative val="0"/>
          <c:val>
            <c:numRef>
              <c:f>'Paired data'!$AA$83</c:f>
              <c:numCache>
                <c:formatCode>0.00</c:formatCode>
                <c:ptCount val="1"/>
                <c:pt idx="0">
                  <c:v>0.30263157894736842</c:v>
                </c:pt>
              </c:numCache>
            </c:numRef>
          </c:val>
          <c:extLst>
            <c:ext xmlns:c16="http://schemas.microsoft.com/office/drawing/2014/chart" uri="{C3380CC4-5D6E-409C-BE32-E72D297353CC}">
              <c16:uniqueId val="{00000001-1350-4DF9-826E-6C3CD47325A3}"/>
            </c:ext>
          </c:extLst>
        </c:ser>
        <c:dLbls>
          <c:showLegendKey val="0"/>
          <c:showVal val="0"/>
          <c:showCatName val="0"/>
          <c:showSerName val="0"/>
          <c:showPercent val="0"/>
          <c:showBubbleSize val="0"/>
        </c:dLbls>
        <c:gapWidth val="219"/>
        <c:overlap val="-27"/>
        <c:axId val="813648176"/>
        <c:axId val="813649616"/>
      </c:barChart>
      <c:catAx>
        <c:axId val="81364817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3649616"/>
        <c:crosses val="autoZero"/>
        <c:auto val="1"/>
        <c:lblAlgn val="ctr"/>
        <c:lblOffset val="100"/>
        <c:noMultiLvlLbl val="0"/>
      </c:catAx>
      <c:valAx>
        <c:axId val="813649616"/>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364817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'AQs paired'!$AF$83</c:f>
              <c:numCache>
                <c:formatCode>0.00</c:formatCode>
                <c:ptCount val="1"/>
                <c:pt idx="0">
                  <c:v>1.8947368421052631</c:v>
                </c:pt>
              </c:numCache>
            </c:numRef>
          </c:val>
          <c:extLst>
            <c:ext xmlns:c16="http://schemas.microsoft.com/office/drawing/2014/chart" uri="{C3380CC4-5D6E-409C-BE32-E72D297353CC}">
              <c16:uniqueId val="{00000000-76C0-460B-9AC5-00AC71CCEE2C}"/>
            </c:ext>
          </c:extLst>
        </c:ser>
        <c:ser>
          <c:idx val="1"/>
          <c:order val="1"/>
          <c:spPr>
            <a:solidFill>
              <a:schemeClr val="accent2"/>
            </a:solidFill>
            <a:ln>
              <a:noFill/>
            </a:ln>
            <a:effectLst/>
          </c:spPr>
          <c:invertIfNegative val="0"/>
          <c:val>
            <c:numRef>
              <c:f>'AQs paired'!$AG$83</c:f>
              <c:numCache>
                <c:formatCode>0.00</c:formatCode>
                <c:ptCount val="1"/>
                <c:pt idx="0">
                  <c:v>1.263157894736842</c:v>
                </c:pt>
              </c:numCache>
            </c:numRef>
          </c:val>
          <c:extLst>
            <c:ext xmlns:c16="http://schemas.microsoft.com/office/drawing/2014/chart" uri="{C3380CC4-5D6E-409C-BE32-E72D297353CC}">
              <c16:uniqueId val="{00000001-76C0-460B-9AC5-00AC71CCEE2C}"/>
            </c:ext>
          </c:extLst>
        </c:ser>
        <c:dLbls>
          <c:showLegendKey val="0"/>
          <c:showVal val="0"/>
          <c:showCatName val="0"/>
          <c:showSerName val="0"/>
          <c:showPercent val="0"/>
          <c:showBubbleSize val="0"/>
        </c:dLbls>
        <c:gapWidth val="219"/>
        <c:overlap val="-27"/>
        <c:axId val="813648176"/>
        <c:axId val="813649616"/>
      </c:barChart>
      <c:catAx>
        <c:axId val="81364817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3649616"/>
        <c:crosses val="autoZero"/>
        <c:auto val="1"/>
        <c:lblAlgn val="ctr"/>
        <c:lblOffset val="100"/>
        <c:noMultiLvlLbl val="0"/>
      </c:catAx>
      <c:valAx>
        <c:axId val="813649616"/>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364817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'Paired data'!$AB$83</c:f>
              <c:numCache>
                <c:formatCode>0.00</c:formatCode>
                <c:ptCount val="1"/>
                <c:pt idx="0">
                  <c:v>1.8947368421052631</c:v>
                </c:pt>
              </c:numCache>
            </c:numRef>
          </c:val>
          <c:extLst>
            <c:ext xmlns:c16="http://schemas.microsoft.com/office/drawing/2014/chart" uri="{C3380CC4-5D6E-409C-BE32-E72D297353CC}">
              <c16:uniqueId val="{00000000-19DA-454E-B1DA-78D6D52A52BD}"/>
            </c:ext>
          </c:extLst>
        </c:ser>
        <c:ser>
          <c:idx val="1"/>
          <c:order val="1"/>
          <c:spPr>
            <a:solidFill>
              <a:schemeClr val="accent2"/>
            </a:solidFill>
            <a:ln>
              <a:noFill/>
            </a:ln>
            <a:effectLst/>
          </c:spPr>
          <c:invertIfNegative val="0"/>
          <c:val>
            <c:numRef>
              <c:f>'Paired data'!$AC$83</c:f>
              <c:numCache>
                <c:formatCode>0.00</c:formatCode>
                <c:ptCount val="1"/>
                <c:pt idx="0">
                  <c:v>1.263157894736842</c:v>
                </c:pt>
              </c:numCache>
            </c:numRef>
          </c:val>
          <c:extLst>
            <c:ext xmlns:c16="http://schemas.microsoft.com/office/drawing/2014/chart" uri="{C3380CC4-5D6E-409C-BE32-E72D297353CC}">
              <c16:uniqueId val="{00000001-19DA-454E-B1DA-78D6D52A52BD}"/>
            </c:ext>
          </c:extLst>
        </c:ser>
        <c:dLbls>
          <c:showLegendKey val="0"/>
          <c:showVal val="0"/>
          <c:showCatName val="0"/>
          <c:showSerName val="0"/>
          <c:showPercent val="0"/>
          <c:showBubbleSize val="0"/>
        </c:dLbls>
        <c:gapWidth val="219"/>
        <c:overlap val="-27"/>
        <c:axId val="813648176"/>
        <c:axId val="813649616"/>
      </c:barChart>
      <c:catAx>
        <c:axId val="81364817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3649616"/>
        <c:crosses val="autoZero"/>
        <c:auto val="1"/>
        <c:lblAlgn val="ctr"/>
        <c:lblOffset val="100"/>
        <c:noMultiLvlLbl val="0"/>
      </c:catAx>
      <c:valAx>
        <c:axId val="813649616"/>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364817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'Paired data'!$AD$83</c:f>
              <c:numCache>
                <c:formatCode>0.00</c:formatCode>
                <c:ptCount val="1"/>
                <c:pt idx="0">
                  <c:v>1.3552631578947369</c:v>
                </c:pt>
              </c:numCache>
            </c:numRef>
          </c:val>
          <c:extLst>
            <c:ext xmlns:c16="http://schemas.microsoft.com/office/drawing/2014/chart" uri="{C3380CC4-5D6E-409C-BE32-E72D297353CC}">
              <c16:uniqueId val="{00000000-5118-4ACB-83F9-C3799C0D4013}"/>
            </c:ext>
          </c:extLst>
        </c:ser>
        <c:ser>
          <c:idx val="1"/>
          <c:order val="1"/>
          <c:spPr>
            <a:solidFill>
              <a:schemeClr val="accent2"/>
            </a:solidFill>
            <a:ln>
              <a:noFill/>
            </a:ln>
            <a:effectLst/>
          </c:spPr>
          <c:invertIfNegative val="0"/>
          <c:val>
            <c:numRef>
              <c:f>'Paired data'!$AE$83</c:f>
              <c:numCache>
                <c:formatCode>0.00</c:formatCode>
                <c:ptCount val="1"/>
                <c:pt idx="0">
                  <c:v>0.93333333333333335</c:v>
                </c:pt>
              </c:numCache>
            </c:numRef>
          </c:val>
          <c:extLst>
            <c:ext xmlns:c16="http://schemas.microsoft.com/office/drawing/2014/chart" uri="{C3380CC4-5D6E-409C-BE32-E72D297353CC}">
              <c16:uniqueId val="{00000001-5118-4ACB-83F9-C3799C0D4013}"/>
            </c:ext>
          </c:extLst>
        </c:ser>
        <c:dLbls>
          <c:showLegendKey val="0"/>
          <c:showVal val="0"/>
          <c:showCatName val="0"/>
          <c:showSerName val="0"/>
          <c:showPercent val="0"/>
          <c:showBubbleSize val="0"/>
        </c:dLbls>
        <c:gapWidth val="219"/>
        <c:overlap val="-27"/>
        <c:axId val="813648176"/>
        <c:axId val="813649616"/>
      </c:barChart>
      <c:catAx>
        <c:axId val="81364817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3649616"/>
        <c:crosses val="autoZero"/>
        <c:auto val="1"/>
        <c:lblAlgn val="ctr"/>
        <c:lblOffset val="100"/>
        <c:noMultiLvlLbl val="0"/>
      </c:catAx>
      <c:valAx>
        <c:axId val="813649616"/>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364817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'Paired data'!$AF$83</c:f>
              <c:numCache>
                <c:formatCode>0.00</c:formatCode>
                <c:ptCount val="1"/>
                <c:pt idx="0">
                  <c:v>1.3026315789473684</c:v>
                </c:pt>
              </c:numCache>
            </c:numRef>
          </c:val>
          <c:extLst>
            <c:ext xmlns:c16="http://schemas.microsoft.com/office/drawing/2014/chart" uri="{C3380CC4-5D6E-409C-BE32-E72D297353CC}">
              <c16:uniqueId val="{00000000-15CC-425E-9855-2749EDE50458}"/>
            </c:ext>
          </c:extLst>
        </c:ser>
        <c:ser>
          <c:idx val="1"/>
          <c:order val="1"/>
          <c:spPr>
            <a:solidFill>
              <a:schemeClr val="accent2"/>
            </a:solidFill>
            <a:ln>
              <a:noFill/>
            </a:ln>
            <a:effectLst/>
          </c:spPr>
          <c:invertIfNegative val="0"/>
          <c:val>
            <c:numRef>
              <c:f>'Paired data'!$AG$83</c:f>
              <c:numCache>
                <c:formatCode>0.00</c:formatCode>
                <c:ptCount val="1"/>
                <c:pt idx="0">
                  <c:v>0.44736842105263158</c:v>
                </c:pt>
              </c:numCache>
            </c:numRef>
          </c:val>
          <c:extLst>
            <c:ext xmlns:c16="http://schemas.microsoft.com/office/drawing/2014/chart" uri="{C3380CC4-5D6E-409C-BE32-E72D297353CC}">
              <c16:uniqueId val="{00000001-15CC-425E-9855-2749EDE50458}"/>
            </c:ext>
          </c:extLst>
        </c:ser>
        <c:dLbls>
          <c:showLegendKey val="0"/>
          <c:showVal val="0"/>
          <c:showCatName val="0"/>
          <c:showSerName val="0"/>
          <c:showPercent val="0"/>
          <c:showBubbleSize val="0"/>
        </c:dLbls>
        <c:gapWidth val="219"/>
        <c:overlap val="-27"/>
        <c:axId val="813648176"/>
        <c:axId val="813649616"/>
      </c:barChart>
      <c:catAx>
        <c:axId val="81364817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3649616"/>
        <c:crosses val="autoZero"/>
        <c:auto val="1"/>
        <c:lblAlgn val="ctr"/>
        <c:lblOffset val="100"/>
        <c:noMultiLvlLbl val="0"/>
      </c:catAx>
      <c:valAx>
        <c:axId val="813649616"/>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364817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'Paired data'!$AH$83</c:f>
              <c:numCache>
                <c:formatCode>0.00</c:formatCode>
                <c:ptCount val="1"/>
                <c:pt idx="0">
                  <c:v>0.82894736842105265</c:v>
                </c:pt>
              </c:numCache>
            </c:numRef>
          </c:val>
          <c:extLst>
            <c:ext xmlns:c16="http://schemas.microsoft.com/office/drawing/2014/chart" uri="{C3380CC4-5D6E-409C-BE32-E72D297353CC}">
              <c16:uniqueId val="{00000000-6136-4FA3-A791-14BFB4BB8A5C}"/>
            </c:ext>
          </c:extLst>
        </c:ser>
        <c:ser>
          <c:idx val="1"/>
          <c:order val="1"/>
          <c:spPr>
            <a:solidFill>
              <a:schemeClr val="accent2"/>
            </a:solidFill>
            <a:ln>
              <a:noFill/>
            </a:ln>
            <a:effectLst/>
          </c:spPr>
          <c:invertIfNegative val="0"/>
          <c:val>
            <c:numRef>
              <c:f>'Paired data'!$AI$83</c:f>
              <c:numCache>
                <c:formatCode>0.00</c:formatCode>
                <c:ptCount val="1"/>
                <c:pt idx="0">
                  <c:v>0.25</c:v>
                </c:pt>
              </c:numCache>
            </c:numRef>
          </c:val>
          <c:extLst>
            <c:ext xmlns:c16="http://schemas.microsoft.com/office/drawing/2014/chart" uri="{C3380CC4-5D6E-409C-BE32-E72D297353CC}">
              <c16:uniqueId val="{00000001-6136-4FA3-A791-14BFB4BB8A5C}"/>
            </c:ext>
          </c:extLst>
        </c:ser>
        <c:dLbls>
          <c:showLegendKey val="0"/>
          <c:showVal val="0"/>
          <c:showCatName val="0"/>
          <c:showSerName val="0"/>
          <c:showPercent val="0"/>
          <c:showBubbleSize val="0"/>
        </c:dLbls>
        <c:gapWidth val="219"/>
        <c:overlap val="-27"/>
        <c:axId val="813648176"/>
        <c:axId val="813649616"/>
      </c:barChart>
      <c:catAx>
        <c:axId val="81364817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3649616"/>
        <c:crosses val="autoZero"/>
        <c:auto val="1"/>
        <c:lblAlgn val="ctr"/>
        <c:lblOffset val="100"/>
        <c:noMultiLvlLbl val="0"/>
      </c:catAx>
      <c:valAx>
        <c:axId val="813649616"/>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364817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'Paired data'!$AJ$83</c:f>
              <c:numCache>
                <c:formatCode>0.00</c:formatCode>
                <c:ptCount val="1"/>
                <c:pt idx="0">
                  <c:v>1.013157894736842</c:v>
                </c:pt>
              </c:numCache>
            </c:numRef>
          </c:val>
          <c:extLst>
            <c:ext xmlns:c16="http://schemas.microsoft.com/office/drawing/2014/chart" uri="{C3380CC4-5D6E-409C-BE32-E72D297353CC}">
              <c16:uniqueId val="{00000000-6FF3-4697-806E-66BDCE08ABEF}"/>
            </c:ext>
          </c:extLst>
        </c:ser>
        <c:ser>
          <c:idx val="1"/>
          <c:order val="1"/>
          <c:spPr>
            <a:solidFill>
              <a:schemeClr val="accent2"/>
            </a:solidFill>
            <a:ln>
              <a:noFill/>
            </a:ln>
            <a:effectLst/>
          </c:spPr>
          <c:invertIfNegative val="0"/>
          <c:val>
            <c:numRef>
              <c:f>'Paired data'!$AK$83</c:f>
              <c:numCache>
                <c:formatCode>0.00</c:formatCode>
                <c:ptCount val="1"/>
                <c:pt idx="0">
                  <c:v>0.56000000000000005</c:v>
                </c:pt>
              </c:numCache>
            </c:numRef>
          </c:val>
          <c:extLst>
            <c:ext xmlns:c16="http://schemas.microsoft.com/office/drawing/2014/chart" uri="{C3380CC4-5D6E-409C-BE32-E72D297353CC}">
              <c16:uniqueId val="{00000001-6FF3-4697-806E-66BDCE08ABEF}"/>
            </c:ext>
          </c:extLst>
        </c:ser>
        <c:dLbls>
          <c:showLegendKey val="0"/>
          <c:showVal val="0"/>
          <c:showCatName val="0"/>
          <c:showSerName val="0"/>
          <c:showPercent val="0"/>
          <c:showBubbleSize val="0"/>
        </c:dLbls>
        <c:gapWidth val="219"/>
        <c:overlap val="-27"/>
        <c:axId val="813648176"/>
        <c:axId val="813649616"/>
      </c:barChart>
      <c:catAx>
        <c:axId val="81364817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3649616"/>
        <c:crosses val="autoZero"/>
        <c:auto val="1"/>
        <c:lblAlgn val="ctr"/>
        <c:lblOffset val="100"/>
        <c:noMultiLvlLbl val="0"/>
      </c:catAx>
      <c:valAx>
        <c:axId val="813649616"/>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364817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'Paired data'!$AL$83</c:f>
              <c:numCache>
                <c:formatCode>0.00</c:formatCode>
                <c:ptCount val="1"/>
                <c:pt idx="0">
                  <c:v>0.5</c:v>
                </c:pt>
              </c:numCache>
            </c:numRef>
          </c:val>
          <c:extLst>
            <c:ext xmlns:c16="http://schemas.microsoft.com/office/drawing/2014/chart" uri="{C3380CC4-5D6E-409C-BE32-E72D297353CC}">
              <c16:uniqueId val="{00000000-A80B-4F4E-A059-F87DB8810811}"/>
            </c:ext>
          </c:extLst>
        </c:ser>
        <c:ser>
          <c:idx val="1"/>
          <c:order val="1"/>
          <c:spPr>
            <a:solidFill>
              <a:schemeClr val="accent2"/>
            </a:solidFill>
            <a:ln>
              <a:noFill/>
            </a:ln>
            <a:effectLst/>
          </c:spPr>
          <c:invertIfNegative val="0"/>
          <c:val>
            <c:numRef>
              <c:f>'Paired data'!$AM$83</c:f>
              <c:numCache>
                <c:formatCode>0.00</c:formatCode>
                <c:ptCount val="1"/>
                <c:pt idx="0">
                  <c:v>-0.17333333333333334</c:v>
                </c:pt>
              </c:numCache>
            </c:numRef>
          </c:val>
          <c:extLst>
            <c:ext xmlns:c16="http://schemas.microsoft.com/office/drawing/2014/chart" uri="{C3380CC4-5D6E-409C-BE32-E72D297353CC}">
              <c16:uniqueId val="{00000001-A80B-4F4E-A059-F87DB8810811}"/>
            </c:ext>
          </c:extLst>
        </c:ser>
        <c:dLbls>
          <c:showLegendKey val="0"/>
          <c:showVal val="0"/>
          <c:showCatName val="0"/>
          <c:showSerName val="0"/>
          <c:showPercent val="0"/>
          <c:showBubbleSize val="0"/>
        </c:dLbls>
        <c:gapWidth val="219"/>
        <c:overlap val="-27"/>
        <c:axId val="813648176"/>
        <c:axId val="813649616"/>
      </c:barChart>
      <c:catAx>
        <c:axId val="81364817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3649616"/>
        <c:crosses val="autoZero"/>
        <c:auto val="1"/>
        <c:lblAlgn val="ctr"/>
        <c:lblOffset val="100"/>
        <c:noMultiLvlLbl val="0"/>
      </c:catAx>
      <c:valAx>
        <c:axId val="813649616"/>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364817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'Paired data'!$AN$83</c:f>
              <c:numCache>
                <c:formatCode>0.00</c:formatCode>
                <c:ptCount val="1"/>
                <c:pt idx="0">
                  <c:v>0.67105263157894735</c:v>
                </c:pt>
              </c:numCache>
            </c:numRef>
          </c:val>
          <c:extLst>
            <c:ext xmlns:c16="http://schemas.microsoft.com/office/drawing/2014/chart" uri="{C3380CC4-5D6E-409C-BE32-E72D297353CC}">
              <c16:uniqueId val="{00000000-CAE1-416E-B1FD-8A37D5CD1FEA}"/>
            </c:ext>
          </c:extLst>
        </c:ser>
        <c:ser>
          <c:idx val="1"/>
          <c:order val="1"/>
          <c:spPr>
            <a:solidFill>
              <a:schemeClr val="accent2"/>
            </a:solidFill>
            <a:ln>
              <a:noFill/>
            </a:ln>
            <a:effectLst/>
          </c:spPr>
          <c:invertIfNegative val="0"/>
          <c:val>
            <c:numRef>
              <c:f>'Paired data'!$AO$83</c:f>
              <c:numCache>
                <c:formatCode>0.00</c:formatCode>
                <c:ptCount val="1"/>
                <c:pt idx="0">
                  <c:v>0.19736842105263158</c:v>
                </c:pt>
              </c:numCache>
            </c:numRef>
          </c:val>
          <c:extLst>
            <c:ext xmlns:c16="http://schemas.microsoft.com/office/drawing/2014/chart" uri="{C3380CC4-5D6E-409C-BE32-E72D297353CC}">
              <c16:uniqueId val="{00000001-CAE1-416E-B1FD-8A37D5CD1FEA}"/>
            </c:ext>
          </c:extLst>
        </c:ser>
        <c:dLbls>
          <c:showLegendKey val="0"/>
          <c:showVal val="0"/>
          <c:showCatName val="0"/>
          <c:showSerName val="0"/>
          <c:showPercent val="0"/>
          <c:showBubbleSize val="0"/>
        </c:dLbls>
        <c:gapWidth val="219"/>
        <c:overlap val="-27"/>
        <c:axId val="813648176"/>
        <c:axId val="813649616"/>
      </c:barChart>
      <c:catAx>
        <c:axId val="81364817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3649616"/>
        <c:crosses val="autoZero"/>
        <c:auto val="1"/>
        <c:lblAlgn val="ctr"/>
        <c:lblOffset val="100"/>
        <c:noMultiLvlLbl val="0"/>
      </c:catAx>
      <c:valAx>
        <c:axId val="813649616"/>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364817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'Paired data'!$AP$83</c:f>
              <c:numCache>
                <c:formatCode>0.00</c:formatCode>
                <c:ptCount val="1"/>
                <c:pt idx="0">
                  <c:v>1.0789473684210527</c:v>
                </c:pt>
              </c:numCache>
            </c:numRef>
          </c:val>
          <c:extLst>
            <c:ext xmlns:c16="http://schemas.microsoft.com/office/drawing/2014/chart" uri="{C3380CC4-5D6E-409C-BE32-E72D297353CC}">
              <c16:uniqueId val="{00000000-3A3C-498E-87B0-2434FB8D9247}"/>
            </c:ext>
          </c:extLst>
        </c:ser>
        <c:ser>
          <c:idx val="1"/>
          <c:order val="1"/>
          <c:spPr>
            <a:solidFill>
              <a:schemeClr val="accent2"/>
            </a:solidFill>
            <a:ln>
              <a:noFill/>
            </a:ln>
            <a:effectLst/>
          </c:spPr>
          <c:invertIfNegative val="0"/>
          <c:val>
            <c:numRef>
              <c:f>'Paired data'!$AQ$83</c:f>
              <c:numCache>
                <c:formatCode>0.00</c:formatCode>
                <c:ptCount val="1"/>
                <c:pt idx="0">
                  <c:v>0.14473684210526316</c:v>
                </c:pt>
              </c:numCache>
            </c:numRef>
          </c:val>
          <c:extLst>
            <c:ext xmlns:c16="http://schemas.microsoft.com/office/drawing/2014/chart" uri="{C3380CC4-5D6E-409C-BE32-E72D297353CC}">
              <c16:uniqueId val="{00000001-3A3C-498E-87B0-2434FB8D9247}"/>
            </c:ext>
          </c:extLst>
        </c:ser>
        <c:dLbls>
          <c:showLegendKey val="0"/>
          <c:showVal val="0"/>
          <c:showCatName val="0"/>
          <c:showSerName val="0"/>
          <c:showPercent val="0"/>
          <c:showBubbleSize val="0"/>
        </c:dLbls>
        <c:gapWidth val="219"/>
        <c:overlap val="-27"/>
        <c:axId val="813648176"/>
        <c:axId val="813649616"/>
      </c:barChart>
      <c:catAx>
        <c:axId val="81364817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3649616"/>
        <c:crosses val="autoZero"/>
        <c:auto val="1"/>
        <c:lblAlgn val="ctr"/>
        <c:lblOffset val="100"/>
        <c:noMultiLvlLbl val="0"/>
      </c:catAx>
      <c:valAx>
        <c:axId val="813649616"/>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364817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38100" cap="rnd">
              <a:noFill/>
              <a:round/>
            </a:ln>
            <a:effectLst/>
          </c:spPr>
          <c:marker>
            <c:symbol val="circle"/>
            <c:size val="5"/>
            <c:spPr>
              <a:solidFill>
                <a:schemeClr val="accent1"/>
              </a:solidFill>
              <a:ln w="9525">
                <a:solidFill>
                  <a:schemeClr val="accent1"/>
                </a:solidFill>
              </a:ln>
              <a:effectLst/>
            </c:spPr>
          </c:marker>
          <c:xVal>
            <c:numRef>
              <c:f>'Paired data'!$X$5:$X$80</c:f>
              <c:numCache>
                <c:formatCode>General</c:formatCode>
                <c:ptCount val="76"/>
                <c:pt idx="0">
                  <c:v>1</c:v>
                </c:pt>
                <c:pt idx="1">
                  <c:v>1</c:v>
                </c:pt>
                <c:pt idx="2">
                  <c:v>3</c:v>
                </c:pt>
                <c:pt idx="3">
                  <c:v>1</c:v>
                </c:pt>
                <c:pt idx="4">
                  <c:v>1</c:v>
                </c:pt>
                <c:pt idx="5">
                  <c:v>0</c:v>
                </c:pt>
                <c:pt idx="6">
                  <c:v>1</c:v>
                </c:pt>
                <c:pt idx="7">
                  <c:v>1</c:v>
                </c:pt>
                <c:pt idx="8">
                  <c:v>1</c:v>
                </c:pt>
                <c:pt idx="9">
                  <c:v>2</c:v>
                </c:pt>
                <c:pt idx="10">
                  <c:v>2</c:v>
                </c:pt>
                <c:pt idx="11">
                  <c:v>-2</c:v>
                </c:pt>
                <c:pt idx="12">
                  <c:v>0</c:v>
                </c:pt>
                <c:pt idx="13">
                  <c:v>0</c:v>
                </c:pt>
                <c:pt idx="14">
                  <c:v>0</c:v>
                </c:pt>
                <c:pt idx="15">
                  <c:v>2</c:v>
                </c:pt>
                <c:pt idx="16">
                  <c:v>3</c:v>
                </c:pt>
                <c:pt idx="17">
                  <c:v>2</c:v>
                </c:pt>
                <c:pt idx="18">
                  <c:v>1</c:v>
                </c:pt>
                <c:pt idx="19">
                  <c:v>0</c:v>
                </c:pt>
                <c:pt idx="20">
                  <c:v>1</c:v>
                </c:pt>
                <c:pt idx="21">
                  <c:v>2</c:v>
                </c:pt>
                <c:pt idx="22">
                  <c:v>1</c:v>
                </c:pt>
                <c:pt idx="23">
                  <c:v>1</c:v>
                </c:pt>
                <c:pt idx="24">
                  <c:v>1</c:v>
                </c:pt>
                <c:pt idx="25">
                  <c:v>0</c:v>
                </c:pt>
                <c:pt idx="26">
                  <c:v>1</c:v>
                </c:pt>
                <c:pt idx="27">
                  <c:v>1</c:v>
                </c:pt>
                <c:pt idx="28">
                  <c:v>1</c:v>
                </c:pt>
                <c:pt idx="29">
                  <c:v>2</c:v>
                </c:pt>
                <c:pt idx="30">
                  <c:v>2</c:v>
                </c:pt>
                <c:pt idx="31">
                  <c:v>3</c:v>
                </c:pt>
                <c:pt idx="32">
                  <c:v>2</c:v>
                </c:pt>
                <c:pt idx="33">
                  <c:v>1</c:v>
                </c:pt>
                <c:pt idx="34">
                  <c:v>-2</c:v>
                </c:pt>
                <c:pt idx="35">
                  <c:v>0</c:v>
                </c:pt>
                <c:pt idx="36">
                  <c:v>2</c:v>
                </c:pt>
                <c:pt idx="37">
                  <c:v>1</c:v>
                </c:pt>
                <c:pt idx="38">
                  <c:v>3</c:v>
                </c:pt>
                <c:pt idx="39">
                  <c:v>3</c:v>
                </c:pt>
                <c:pt idx="40">
                  <c:v>3</c:v>
                </c:pt>
                <c:pt idx="41">
                  <c:v>2</c:v>
                </c:pt>
                <c:pt idx="42">
                  <c:v>2</c:v>
                </c:pt>
                <c:pt idx="43">
                  <c:v>2</c:v>
                </c:pt>
                <c:pt idx="44">
                  <c:v>3</c:v>
                </c:pt>
                <c:pt idx="45">
                  <c:v>3</c:v>
                </c:pt>
                <c:pt idx="46">
                  <c:v>3</c:v>
                </c:pt>
                <c:pt idx="47">
                  <c:v>2</c:v>
                </c:pt>
                <c:pt idx="48">
                  <c:v>2</c:v>
                </c:pt>
                <c:pt idx="49">
                  <c:v>3</c:v>
                </c:pt>
                <c:pt idx="50">
                  <c:v>3</c:v>
                </c:pt>
                <c:pt idx="51">
                  <c:v>1</c:v>
                </c:pt>
                <c:pt idx="52">
                  <c:v>3</c:v>
                </c:pt>
                <c:pt idx="53">
                  <c:v>3</c:v>
                </c:pt>
                <c:pt idx="54">
                  <c:v>3</c:v>
                </c:pt>
                <c:pt idx="55">
                  <c:v>1</c:v>
                </c:pt>
                <c:pt idx="56">
                  <c:v>2</c:v>
                </c:pt>
                <c:pt idx="57">
                  <c:v>2</c:v>
                </c:pt>
                <c:pt idx="58">
                  <c:v>2</c:v>
                </c:pt>
                <c:pt idx="59">
                  <c:v>1</c:v>
                </c:pt>
                <c:pt idx="60">
                  <c:v>3</c:v>
                </c:pt>
                <c:pt idx="61">
                  <c:v>2</c:v>
                </c:pt>
                <c:pt idx="62">
                  <c:v>2</c:v>
                </c:pt>
                <c:pt idx="63">
                  <c:v>1</c:v>
                </c:pt>
                <c:pt idx="64">
                  <c:v>2</c:v>
                </c:pt>
                <c:pt idx="65">
                  <c:v>3</c:v>
                </c:pt>
                <c:pt idx="66">
                  <c:v>2</c:v>
                </c:pt>
                <c:pt idx="67">
                  <c:v>3</c:v>
                </c:pt>
                <c:pt idx="68">
                  <c:v>3</c:v>
                </c:pt>
                <c:pt idx="69">
                  <c:v>2</c:v>
                </c:pt>
                <c:pt idx="70">
                  <c:v>1</c:v>
                </c:pt>
                <c:pt idx="71">
                  <c:v>3</c:v>
                </c:pt>
                <c:pt idx="72">
                  <c:v>2</c:v>
                </c:pt>
                <c:pt idx="73">
                  <c:v>2</c:v>
                </c:pt>
                <c:pt idx="74">
                  <c:v>1</c:v>
                </c:pt>
                <c:pt idx="75">
                  <c:v>3</c:v>
                </c:pt>
              </c:numCache>
            </c:numRef>
          </c:xVal>
          <c:yVal>
            <c:numRef>
              <c:f>'Paired data'!$Y$5:$Y$80</c:f>
              <c:numCache>
                <c:formatCode>General</c:formatCode>
                <c:ptCount val="76"/>
                <c:pt idx="0">
                  <c:v>0</c:v>
                </c:pt>
                <c:pt idx="1">
                  <c:v>-1</c:v>
                </c:pt>
                <c:pt idx="2">
                  <c:v>1</c:v>
                </c:pt>
                <c:pt idx="3">
                  <c:v>-1</c:v>
                </c:pt>
                <c:pt idx="4">
                  <c:v>-1</c:v>
                </c:pt>
                <c:pt idx="5">
                  <c:v>0</c:v>
                </c:pt>
                <c:pt idx="6">
                  <c:v>1</c:v>
                </c:pt>
                <c:pt idx="7">
                  <c:v>1</c:v>
                </c:pt>
                <c:pt idx="8">
                  <c:v>-1</c:v>
                </c:pt>
                <c:pt idx="9">
                  <c:v>2</c:v>
                </c:pt>
                <c:pt idx="10">
                  <c:v>-3</c:v>
                </c:pt>
                <c:pt idx="11">
                  <c:v>-3</c:v>
                </c:pt>
                <c:pt idx="12">
                  <c:v>0</c:v>
                </c:pt>
                <c:pt idx="13">
                  <c:v>-1</c:v>
                </c:pt>
                <c:pt idx="14">
                  <c:v>3</c:v>
                </c:pt>
                <c:pt idx="15">
                  <c:v>2</c:v>
                </c:pt>
                <c:pt idx="16">
                  <c:v>3</c:v>
                </c:pt>
                <c:pt idx="17">
                  <c:v>0</c:v>
                </c:pt>
                <c:pt idx="18">
                  <c:v>0</c:v>
                </c:pt>
                <c:pt idx="19">
                  <c:v>0</c:v>
                </c:pt>
                <c:pt idx="20">
                  <c:v>0</c:v>
                </c:pt>
                <c:pt idx="21">
                  <c:v>-2</c:v>
                </c:pt>
                <c:pt idx="22">
                  <c:v>-1</c:v>
                </c:pt>
                <c:pt idx="23">
                  <c:v>1</c:v>
                </c:pt>
                <c:pt idx="24">
                  <c:v>-2</c:v>
                </c:pt>
                <c:pt idx="25">
                  <c:v>-1</c:v>
                </c:pt>
                <c:pt idx="26">
                  <c:v>1</c:v>
                </c:pt>
                <c:pt idx="27">
                  <c:v>1</c:v>
                </c:pt>
                <c:pt idx="28">
                  <c:v>-3</c:v>
                </c:pt>
                <c:pt idx="29">
                  <c:v>-1</c:v>
                </c:pt>
                <c:pt idx="30">
                  <c:v>0</c:v>
                </c:pt>
                <c:pt idx="31">
                  <c:v>1</c:v>
                </c:pt>
                <c:pt idx="32">
                  <c:v>-1</c:v>
                </c:pt>
                <c:pt idx="33">
                  <c:v>1</c:v>
                </c:pt>
                <c:pt idx="34">
                  <c:v>0</c:v>
                </c:pt>
                <c:pt idx="35">
                  <c:v>-3</c:v>
                </c:pt>
                <c:pt idx="36">
                  <c:v>0</c:v>
                </c:pt>
                <c:pt idx="37">
                  <c:v>0</c:v>
                </c:pt>
                <c:pt idx="38">
                  <c:v>2</c:v>
                </c:pt>
                <c:pt idx="39">
                  <c:v>2</c:v>
                </c:pt>
                <c:pt idx="40">
                  <c:v>0</c:v>
                </c:pt>
                <c:pt idx="41">
                  <c:v>-1</c:v>
                </c:pt>
                <c:pt idx="42">
                  <c:v>-1</c:v>
                </c:pt>
                <c:pt idx="43">
                  <c:v>-1</c:v>
                </c:pt>
                <c:pt idx="44">
                  <c:v>1</c:v>
                </c:pt>
                <c:pt idx="45">
                  <c:v>1</c:v>
                </c:pt>
                <c:pt idx="46">
                  <c:v>0</c:v>
                </c:pt>
                <c:pt idx="47">
                  <c:v>-2</c:v>
                </c:pt>
                <c:pt idx="48">
                  <c:v>-2</c:v>
                </c:pt>
                <c:pt idx="49">
                  <c:v>2</c:v>
                </c:pt>
                <c:pt idx="50">
                  <c:v>1</c:v>
                </c:pt>
                <c:pt idx="51">
                  <c:v>0</c:v>
                </c:pt>
                <c:pt idx="52">
                  <c:v>0</c:v>
                </c:pt>
                <c:pt idx="53">
                  <c:v>0</c:v>
                </c:pt>
                <c:pt idx="54">
                  <c:v>1</c:v>
                </c:pt>
                <c:pt idx="55">
                  <c:v>0</c:v>
                </c:pt>
                <c:pt idx="56">
                  <c:v>0</c:v>
                </c:pt>
                <c:pt idx="57">
                  <c:v>1</c:v>
                </c:pt>
                <c:pt idx="58">
                  <c:v>1</c:v>
                </c:pt>
                <c:pt idx="59">
                  <c:v>1</c:v>
                </c:pt>
                <c:pt idx="60">
                  <c:v>0</c:v>
                </c:pt>
                <c:pt idx="61">
                  <c:v>2</c:v>
                </c:pt>
                <c:pt idx="62">
                  <c:v>3</c:v>
                </c:pt>
                <c:pt idx="63">
                  <c:v>2</c:v>
                </c:pt>
                <c:pt idx="64">
                  <c:v>0</c:v>
                </c:pt>
                <c:pt idx="65">
                  <c:v>0</c:v>
                </c:pt>
                <c:pt idx="66">
                  <c:v>1</c:v>
                </c:pt>
                <c:pt idx="67">
                  <c:v>1</c:v>
                </c:pt>
                <c:pt idx="68">
                  <c:v>-2</c:v>
                </c:pt>
                <c:pt idx="69">
                  <c:v>-1</c:v>
                </c:pt>
                <c:pt idx="70">
                  <c:v>-2</c:v>
                </c:pt>
                <c:pt idx="71">
                  <c:v>1</c:v>
                </c:pt>
                <c:pt idx="72">
                  <c:v>0</c:v>
                </c:pt>
                <c:pt idx="73">
                  <c:v>0</c:v>
                </c:pt>
                <c:pt idx="74">
                  <c:v>1</c:v>
                </c:pt>
                <c:pt idx="75">
                  <c:v>1</c:v>
                </c:pt>
              </c:numCache>
            </c:numRef>
          </c:yVal>
          <c:smooth val="0"/>
          <c:extLst>
            <c:ext xmlns:c16="http://schemas.microsoft.com/office/drawing/2014/chart" uri="{C3380CC4-5D6E-409C-BE32-E72D297353CC}">
              <c16:uniqueId val="{00000000-7CFF-407C-BD33-101EBD8959D4}"/>
            </c:ext>
          </c:extLst>
        </c:ser>
        <c:dLbls>
          <c:showLegendKey val="0"/>
          <c:showVal val="0"/>
          <c:showCatName val="0"/>
          <c:showSerName val="0"/>
          <c:showPercent val="0"/>
          <c:showBubbleSize val="0"/>
        </c:dLbls>
        <c:axId val="1021073872"/>
        <c:axId val="1021053232"/>
      </c:scatterChart>
      <c:valAx>
        <c:axId val="102107387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Lego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1053232"/>
        <c:crosses val="autoZero"/>
        <c:crossBetween val="midCat"/>
      </c:valAx>
      <c:valAx>
        <c:axId val="10210532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Discussive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1073872"/>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'Paired data'!$Z$5:$Z$80</c:f>
              <c:numCache>
                <c:formatCode>General</c:formatCode>
                <c:ptCount val="76"/>
                <c:pt idx="0">
                  <c:v>1</c:v>
                </c:pt>
                <c:pt idx="1">
                  <c:v>1</c:v>
                </c:pt>
                <c:pt idx="2">
                  <c:v>3</c:v>
                </c:pt>
                <c:pt idx="3">
                  <c:v>1</c:v>
                </c:pt>
                <c:pt idx="4">
                  <c:v>1</c:v>
                </c:pt>
                <c:pt idx="5">
                  <c:v>0</c:v>
                </c:pt>
                <c:pt idx="6">
                  <c:v>0</c:v>
                </c:pt>
                <c:pt idx="7">
                  <c:v>2</c:v>
                </c:pt>
                <c:pt idx="8">
                  <c:v>2</c:v>
                </c:pt>
                <c:pt idx="9">
                  <c:v>2</c:v>
                </c:pt>
                <c:pt idx="10">
                  <c:v>2</c:v>
                </c:pt>
                <c:pt idx="11">
                  <c:v>0</c:v>
                </c:pt>
                <c:pt idx="12">
                  <c:v>2</c:v>
                </c:pt>
                <c:pt idx="13">
                  <c:v>0</c:v>
                </c:pt>
                <c:pt idx="14">
                  <c:v>1</c:v>
                </c:pt>
                <c:pt idx="15">
                  <c:v>2</c:v>
                </c:pt>
                <c:pt idx="16">
                  <c:v>3</c:v>
                </c:pt>
                <c:pt idx="17">
                  <c:v>2</c:v>
                </c:pt>
                <c:pt idx="18">
                  <c:v>1</c:v>
                </c:pt>
                <c:pt idx="19">
                  <c:v>0</c:v>
                </c:pt>
                <c:pt idx="20">
                  <c:v>1</c:v>
                </c:pt>
                <c:pt idx="21">
                  <c:v>2</c:v>
                </c:pt>
                <c:pt idx="22">
                  <c:v>1</c:v>
                </c:pt>
                <c:pt idx="23">
                  <c:v>1</c:v>
                </c:pt>
                <c:pt idx="24">
                  <c:v>2</c:v>
                </c:pt>
                <c:pt idx="25">
                  <c:v>1</c:v>
                </c:pt>
                <c:pt idx="26">
                  <c:v>1</c:v>
                </c:pt>
                <c:pt idx="27">
                  <c:v>1</c:v>
                </c:pt>
                <c:pt idx="28">
                  <c:v>1</c:v>
                </c:pt>
                <c:pt idx="29">
                  <c:v>3</c:v>
                </c:pt>
                <c:pt idx="30">
                  <c:v>1</c:v>
                </c:pt>
                <c:pt idx="31">
                  <c:v>3</c:v>
                </c:pt>
                <c:pt idx="32">
                  <c:v>2</c:v>
                </c:pt>
                <c:pt idx="33">
                  <c:v>1</c:v>
                </c:pt>
                <c:pt idx="34">
                  <c:v>-2</c:v>
                </c:pt>
                <c:pt idx="35">
                  <c:v>2</c:v>
                </c:pt>
                <c:pt idx="36">
                  <c:v>2</c:v>
                </c:pt>
                <c:pt idx="37">
                  <c:v>2</c:v>
                </c:pt>
                <c:pt idx="38">
                  <c:v>3</c:v>
                </c:pt>
                <c:pt idx="39">
                  <c:v>3</c:v>
                </c:pt>
                <c:pt idx="40">
                  <c:v>3</c:v>
                </c:pt>
                <c:pt idx="41">
                  <c:v>2</c:v>
                </c:pt>
                <c:pt idx="42">
                  <c:v>2</c:v>
                </c:pt>
                <c:pt idx="43">
                  <c:v>3</c:v>
                </c:pt>
                <c:pt idx="44">
                  <c:v>2</c:v>
                </c:pt>
                <c:pt idx="45">
                  <c:v>2</c:v>
                </c:pt>
                <c:pt idx="46">
                  <c:v>3</c:v>
                </c:pt>
                <c:pt idx="47">
                  <c:v>2</c:v>
                </c:pt>
                <c:pt idx="48">
                  <c:v>2</c:v>
                </c:pt>
                <c:pt idx="49">
                  <c:v>3</c:v>
                </c:pt>
                <c:pt idx="50">
                  <c:v>3</c:v>
                </c:pt>
                <c:pt idx="51">
                  <c:v>2</c:v>
                </c:pt>
                <c:pt idx="52">
                  <c:v>3</c:v>
                </c:pt>
                <c:pt idx="53">
                  <c:v>2</c:v>
                </c:pt>
                <c:pt idx="54">
                  <c:v>3</c:v>
                </c:pt>
                <c:pt idx="55">
                  <c:v>1</c:v>
                </c:pt>
                <c:pt idx="56">
                  <c:v>2</c:v>
                </c:pt>
                <c:pt idx="57">
                  <c:v>2</c:v>
                </c:pt>
                <c:pt idx="58">
                  <c:v>2</c:v>
                </c:pt>
                <c:pt idx="59">
                  <c:v>2</c:v>
                </c:pt>
                <c:pt idx="60">
                  <c:v>3</c:v>
                </c:pt>
                <c:pt idx="61">
                  <c:v>2</c:v>
                </c:pt>
                <c:pt idx="62">
                  <c:v>2</c:v>
                </c:pt>
                <c:pt idx="63">
                  <c:v>1</c:v>
                </c:pt>
                <c:pt idx="64">
                  <c:v>2</c:v>
                </c:pt>
                <c:pt idx="65">
                  <c:v>2</c:v>
                </c:pt>
                <c:pt idx="66">
                  <c:v>2</c:v>
                </c:pt>
                <c:pt idx="67">
                  <c:v>3</c:v>
                </c:pt>
                <c:pt idx="68">
                  <c:v>2</c:v>
                </c:pt>
                <c:pt idx="69">
                  <c:v>2</c:v>
                </c:pt>
                <c:pt idx="70">
                  <c:v>1</c:v>
                </c:pt>
                <c:pt idx="71">
                  <c:v>2</c:v>
                </c:pt>
                <c:pt idx="72">
                  <c:v>2</c:v>
                </c:pt>
                <c:pt idx="73">
                  <c:v>3</c:v>
                </c:pt>
                <c:pt idx="74">
                  <c:v>1</c:v>
                </c:pt>
                <c:pt idx="75">
                  <c:v>3</c:v>
                </c:pt>
              </c:numCache>
            </c:numRef>
          </c:xVal>
          <c:yVal>
            <c:numRef>
              <c:f>'Paired data'!$AA$5:$AA$80</c:f>
              <c:numCache>
                <c:formatCode>General</c:formatCode>
                <c:ptCount val="76"/>
                <c:pt idx="0">
                  <c:v>1</c:v>
                </c:pt>
                <c:pt idx="1">
                  <c:v>0</c:v>
                </c:pt>
                <c:pt idx="2">
                  <c:v>2</c:v>
                </c:pt>
                <c:pt idx="3">
                  <c:v>0</c:v>
                </c:pt>
                <c:pt idx="4">
                  <c:v>0</c:v>
                </c:pt>
                <c:pt idx="5">
                  <c:v>0</c:v>
                </c:pt>
                <c:pt idx="6">
                  <c:v>-2</c:v>
                </c:pt>
                <c:pt idx="7">
                  <c:v>1</c:v>
                </c:pt>
                <c:pt idx="8">
                  <c:v>0</c:v>
                </c:pt>
                <c:pt idx="9">
                  <c:v>2</c:v>
                </c:pt>
                <c:pt idx="10">
                  <c:v>-1</c:v>
                </c:pt>
                <c:pt idx="11">
                  <c:v>-1</c:v>
                </c:pt>
                <c:pt idx="12">
                  <c:v>1</c:v>
                </c:pt>
                <c:pt idx="13">
                  <c:v>-1</c:v>
                </c:pt>
                <c:pt idx="14">
                  <c:v>3</c:v>
                </c:pt>
                <c:pt idx="15">
                  <c:v>2</c:v>
                </c:pt>
                <c:pt idx="16">
                  <c:v>3</c:v>
                </c:pt>
                <c:pt idx="17">
                  <c:v>1</c:v>
                </c:pt>
                <c:pt idx="18">
                  <c:v>0</c:v>
                </c:pt>
                <c:pt idx="19">
                  <c:v>0</c:v>
                </c:pt>
                <c:pt idx="20">
                  <c:v>0</c:v>
                </c:pt>
                <c:pt idx="21">
                  <c:v>-1</c:v>
                </c:pt>
                <c:pt idx="22">
                  <c:v>-2</c:v>
                </c:pt>
                <c:pt idx="23">
                  <c:v>2</c:v>
                </c:pt>
                <c:pt idx="24">
                  <c:v>0</c:v>
                </c:pt>
                <c:pt idx="25">
                  <c:v>-2</c:v>
                </c:pt>
                <c:pt idx="26">
                  <c:v>0</c:v>
                </c:pt>
                <c:pt idx="27">
                  <c:v>1</c:v>
                </c:pt>
                <c:pt idx="28">
                  <c:v>-3</c:v>
                </c:pt>
                <c:pt idx="29">
                  <c:v>-1</c:v>
                </c:pt>
                <c:pt idx="30">
                  <c:v>0</c:v>
                </c:pt>
                <c:pt idx="31">
                  <c:v>-1</c:v>
                </c:pt>
                <c:pt idx="32">
                  <c:v>0</c:v>
                </c:pt>
                <c:pt idx="33">
                  <c:v>2</c:v>
                </c:pt>
                <c:pt idx="34">
                  <c:v>-2</c:v>
                </c:pt>
                <c:pt idx="35">
                  <c:v>0</c:v>
                </c:pt>
                <c:pt idx="36">
                  <c:v>1</c:v>
                </c:pt>
                <c:pt idx="37">
                  <c:v>1</c:v>
                </c:pt>
                <c:pt idx="38">
                  <c:v>2</c:v>
                </c:pt>
                <c:pt idx="39">
                  <c:v>2</c:v>
                </c:pt>
                <c:pt idx="40">
                  <c:v>-1</c:v>
                </c:pt>
                <c:pt idx="41">
                  <c:v>-1</c:v>
                </c:pt>
                <c:pt idx="42">
                  <c:v>0</c:v>
                </c:pt>
                <c:pt idx="43">
                  <c:v>-1</c:v>
                </c:pt>
                <c:pt idx="44">
                  <c:v>1</c:v>
                </c:pt>
                <c:pt idx="45">
                  <c:v>1</c:v>
                </c:pt>
                <c:pt idx="46">
                  <c:v>0</c:v>
                </c:pt>
                <c:pt idx="47">
                  <c:v>-1</c:v>
                </c:pt>
                <c:pt idx="48">
                  <c:v>-2</c:v>
                </c:pt>
                <c:pt idx="49">
                  <c:v>2</c:v>
                </c:pt>
                <c:pt idx="50">
                  <c:v>2</c:v>
                </c:pt>
                <c:pt idx="51">
                  <c:v>0</c:v>
                </c:pt>
                <c:pt idx="52">
                  <c:v>2</c:v>
                </c:pt>
                <c:pt idx="53">
                  <c:v>-1</c:v>
                </c:pt>
                <c:pt idx="54">
                  <c:v>1</c:v>
                </c:pt>
                <c:pt idx="55">
                  <c:v>1</c:v>
                </c:pt>
                <c:pt idx="56">
                  <c:v>1</c:v>
                </c:pt>
                <c:pt idx="57">
                  <c:v>1</c:v>
                </c:pt>
                <c:pt idx="58">
                  <c:v>2</c:v>
                </c:pt>
                <c:pt idx="59">
                  <c:v>1</c:v>
                </c:pt>
                <c:pt idx="60">
                  <c:v>1</c:v>
                </c:pt>
                <c:pt idx="61">
                  <c:v>0</c:v>
                </c:pt>
                <c:pt idx="62">
                  <c:v>2</c:v>
                </c:pt>
                <c:pt idx="63">
                  <c:v>2</c:v>
                </c:pt>
                <c:pt idx="64">
                  <c:v>0</c:v>
                </c:pt>
                <c:pt idx="65">
                  <c:v>-1</c:v>
                </c:pt>
                <c:pt idx="66">
                  <c:v>-2</c:v>
                </c:pt>
                <c:pt idx="67">
                  <c:v>1</c:v>
                </c:pt>
                <c:pt idx="68">
                  <c:v>1</c:v>
                </c:pt>
                <c:pt idx="69">
                  <c:v>-2</c:v>
                </c:pt>
                <c:pt idx="70">
                  <c:v>-1</c:v>
                </c:pt>
                <c:pt idx="71">
                  <c:v>2</c:v>
                </c:pt>
                <c:pt idx="72">
                  <c:v>-1</c:v>
                </c:pt>
                <c:pt idx="73">
                  <c:v>1</c:v>
                </c:pt>
                <c:pt idx="74">
                  <c:v>1</c:v>
                </c:pt>
                <c:pt idx="75">
                  <c:v>1</c:v>
                </c:pt>
              </c:numCache>
            </c:numRef>
          </c:yVal>
          <c:smooth val="0"/>
          <c:extLst>
            <c:ext xmlns:c16="http://schemas.microsoft.com/office/drawing/2014/chart" uri="{C3380CC4-5D6E-409C-BE32-E72D297353CC}">
              <c16:uniqueId val="{00000000-2239-4F13-9D7D-48DD83A37029}"/>
            </c:ext>
          </c:extLst>
        </c:ser>
        <c:dLbls>
          <c:showLegendKey val="0"/>
          <c:showVal val="0"/>
          <c:showCatName val="0"/>
          <c:showSerName val="0"/>
          <c:showPercent val="0"/>
          <c:showBubbleSize val="0"/>
        </c:dLbls>
        <c:axId val="1021073872"/>
        <c:axId val="1021053232"/>
      </c:scatterChart>
      <c:valAx>
        <c:axId val="102107387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1053232"/>
        <c:crosses val="autoZero"/>
        <c:crossBetween val="midCat"/>
      </c:valAx>
      <c:valAx>
        <c:axId val="10210532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1073872"/>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'AQs paired'!$AJ$83</c:f>
              <c:numCache>
                <c:formatCode>0.00</c:formatCode>
                <c:ptCount val="1"/>
                <c:pt idx="0">
                  <c:v>1.3552631578947369</c:v>
                </c:pt>
              </c:numCache>
            </c:numRef>
          </c:val>
          <c:extLst>
            <c:ext xmlns:c16="http://schemas.microsoft.com/office/drawing/2014/chart" uri="{C3380CC4-5D6E-409C-BE32-E72D297353CC}">
              <c16:uniqueId val="{00000000-F906-43D2-840A-FDBE86307451}"/>
            </c:ext>
          </c:extLst>
        </c:ser>
        <c:ser>
          <c:idx val="1"/>
          <c:order val="1"/>
          <c:spPr>
            <a:solidFill>
              <a:schemeClr val="accent2"/>
            </a:solidFill>
            <a:ln>
              <a:noFill/>
            </a:ln>
            <a:effectLst/>
          </c:spPr>
          <c:invertIfNegative val="0"/>
          <c:val>
            <c:numRef>
              <c:f>'AQs paired'!$AK$83</c:f>
              <c:numCache>
                <c:formatCode>0.00</c:formatCode>
                <c:ptCount val="1"/>
                <c:pt idx="0">
                  <c:v>0.93333333333333335</c:v>
                </c:pt>
              </c:numCache>
            </c:numRef>
          </c:val>
          <c:extLst>
            <c:ext xmlns:c16="http://schemas.microsoft.com/office/drawing/2014/chart" uri="{C3380CC4-5D6E-409C-BE32-E72D297353CC}">
              <c16:uniqueId val="{00000001-F906-43D2-840A-FDBE86307451}"/>
            </c:ext>
          </c:extLst>
        </c:ser>
        <c:dLbls>
          <c:showLegendKey val="0"/>
          <c:showVal val="0"/>
          <c:showCatName val="0"/>
          <c:showSerName val="0"/>
          <c:showPercent val="0"/>
          <c:showBubbleSize val="0"/>
        </c:dLbls>
        <c:gapWidth val="219"/>
        <c:overlap val="-27"/>
        <c:axId val="813648176"/>
        <c:axId val="813649616"/>
      </c:barChart>
      <c:catAx>
        <c:axId val="81364817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3649616"/>
        <c:crosses val="autoZero"/>
        <c:auto val="1"/>
        <c:lblAlgn val="ctr"/>
        <c:lblOffset val="100"/>
        <c:noMultiLvlLbl val="0"/>
      </c:catAx>
      <c:valAx>
        <c:axId val="813649616"/>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364817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'Paired data'!$AB$5:$AB$80</c:f>
              <c:numCache>
                <c:formatCode>General</c:formatCode>
                <c:ptCount val="76"/>
                <c:pt idx="0">
                  <c:v>2</c:v>
                </c:pt>
                <c:pt idx="1">
                  <c:v>2</c:v>
                </c:pt>
                <c:pt idx="2">
                  <c:v>2</c:v>
                </c:pt>
                <c:pt idx="3">
                  <c:v>1</c:v>
                </c:pt>
                <c:pt idx="4">
                  <c:v>2</c:v>
                </c:pt>
                <c:pt idx="5">
                  <c:v>1</c:v>
                </c:pt>
                <c:pt idx="6">
                  <c:v>-1</c:v>
                </c:pt>
                <c:pt idx="7">
                  <c:v>1</c:v>
                </c:pt>
                <c:pt idx="8">
                  <c:v>1</c:v>
                </c:pt>
                <c:pt idx="9">
                  <c:v>2</c:v>
                </c:pt>
                <c:pt idx="10">
                  <c:v>-1</c:v>
                </c:pt>
                <c:pt idx="11">
                  <c:v>-1</c:v>
                </c:pt>
                <c:pt idx="12">
                  <c:v>3</c:v>
                </c:pt>
                <c:pt idx="13">
                  <c:v>1</c:v>
                </c:pt>
                <c:pt idx="14">
                  <c:v>3</c:v>
                </c:pt>
                <c:pt idx="15">
                  <c:v>2</c:v>
                </c:pt>
                <c:pt idx="16">
                  <c:v>3</c:v>
                </c:pt>
                <c:pt idx="17">
                  <c:v>2</c:v>
                </c:pt>
                <c:pt idx="18">
                  <c:v>2</c:v>
                </c:pt>
                <c:pt idx="19">
                  <c:v>2</c:v>
                </c:pt>
                <c:pt idx="20">
                  <c:v>2</c:v>
                </c:pt>
                <c:pt idx="21">
                  <c:v>2</c:v>
                </c:pt>
                <c:pt idx="22">
                  <c:v>1</c:v>
                </c:pt>
                <c:pt idx="23">
                  <c:v>2</c:v>
                </c:pt>
                <c:pt idx="24">
                  <c:v>2</c:v>
                </c:pt>
                <c:pt idx="25">
                  <c:v>1</c:v>
                </c:pt>
                <c:pt idx="26">
                  <c:v>2</c:v>
                </c:pt>
                <c:pt idx="27">
                  <c:v>2</c:v>
                </c:pt>
                <c:pt idx="28">
                  <c:v>1</c:v>
                </c:pt>
                <c:pt idx="29">
                  <c:v>1</c:v>
                </c:pt>
                <c:pt idx="30">
                  <c:v>2</c:v>
                </c:pt>
                <c:pt idx="31">
                  <c:v>3</c:v>
                </c:pt>
                <c:pt idx="32">
                  <c:v>2</c:v>
                </c:pt>
                <c:pt idx="33">
                  <c:v>2</c:v>
                </c:pt>
                <c:pt idx="34">
                  <c:v>-2</c:v>
                </c:pt>
                <c:pt idx="35">
                  <c:v>2</c:v>
                </c:pt>
                <c:pt idx="36">
                  <c:v>3</c:v>
                </c:pt>
                <c:pt idx="37">
                  <c:v>3</c:v>
                </c:pt>
                <c:pt idx="38">
                  <c:v>3</c:v>
                </c:pt>
                <c:pt idx="39">
                  <c:v>3</c:v>
                </c:pt>
                <c:pt idx="40">
                  <c:v>3</c:v>
                </c:pt>
                <c:pt idx="41">
                  <c:v>3</c:v>
                </c:pt>
                <c:pt idx="42">
                  <c:v>3</c:v>
                </c:pt>
                <c:pt idx="43">
                  <c:v>3</c:v>
                </c:pt>
                <c:pt idx="44">
                  <c:v>2</c:v>
                </c:pt>
                <c:pt idx="45">
                  <c:v>2</c:v>
                </c:pt>
                <c:pt idx="46">
                  <c:v>3</c:v>
                </c:pt>
                <c:pt idx="47">
                  <c:v>3</c:v>
                </c:pt>
                <c:pt idx="48">
                  <c:v>2</c:v>
                </c:pt>
                <c:pt idx="49">
                  <c:v>2</c:v>
                </c:pt>
                <c:pt idx="50">
                  <c:v>3</c:v>
                </c:pt>
                <c:pt idx="51">
                  <c:v>2</c:v>
                </c:pt>
                <c:pt idx="52">
                  <c:v>1</c:v>
                </c:pt>
                <c:pt idx="53">
                  <c:v>1</c:v>
                </c:pt>
                <c:pt idx="54">
                  <c:v>3</c:v>
                </c:pt>
                <c:pt idx="55">
                  <c:v>0</c:v>
                </c:pt>
                <c:pt idx="56">
                  <c:v>3</c:v>
                </c:pt>
                <c:pt idx="57">
                  <c:v>3</c:v>
                </c:pt>
                <c:pt idx="58">
                  <c:v>2</c:v>
                </c:pt>
                <c:pt idx="59">
                  <c:v>2</c:v>
                </c:pt>
                <c:pt idx="60">
                  <c:v>2</c:v>
                </c:pt>
                <c:pt idx="61">
                  <c:v>3</c:v>
                </c:pt>
                <c:pt idx="62">
                  <c:v>3</c:v>
                </c:pt>
                <c:pt idx="63">
                  <c:v>2</c:v>
                </c:pt>
                <c:pt idx="64">
                  <c:v>3</c:v>
                </c:pt>
                <c:pt idx="65">
                  <c:v>3</c:v>
                </c:pt>
                <c:pt idx="66">
                  <c:v>0</c:v>
                </c:pt>
                <c:pt idx="67">
                  <c:v>3</c:v>
                </c:pt>
                <c:pt idx="68">
                  <c:v>2</c:v>
                </c:pt>
                <c:pt idx="69">
                  <c:v>2</c:v>
                </c:pt>
                <c:pt idx="70">
                  <c:v>3</c:v>
                </c:pt>
                <c:pt idx="71">
                  <c:v>3</c:v>
                </c:pt>
                <c:pt idx="72">
                  <c:v>1</c:v>
                </c:pt>
                <c:pt idx="73">
                  <c:v>1</c:v>
                </c:pt>
                <c:pt idx="74">
                  <c:v>1</c:v>
                </c:pt>
                <c:pt idx="75">
                  <c:v>0</c:v>
                </c:pt>
              </c:numCache>
            </c:numRef>
          </c:xVal>
          <c:yVal>
            <c:numRef>
              <c:f>'Paired data'!$AC$5:$AC$80</c:f>
              <c:numCache>
                <c:formatCode>General</c:formatCode>
                <c:ptCount val="76"/>
                <c:pt idx="0">
                  <c:v>2</c:v>
                </c:pt>
                <c:pt idx="1">
                  <c:v>2</c:v>
                </c:pt>
                <c:pt idx="2">
                  <c:v>2</c:v>
                </c:pt>
                <c:pt idx="3">
                  <c:v>1</c:v>
                </c:pt>
                <c:pt idx="4">
                  <c:v>-2</c:v>
                </c:pt>
                <c:pt idx="5">
                  <c:v>1</c:v>
                </c:pt>
                <c:pt idx="6">
                  <c:v>1</c:v>
                </c:pt>
                <c:pt idx="7">
                  <c:v>1</c:v>
                </c:pt>
                <c:pt idx="8">
                  <c:v>-1</c:v>
                </c:pt>
                <c:pt idx="9">
                  <c:v>2</c:v>
                </c:pt>
                <c:pt idx="10">
                  <c:v>-3</c:v>
                </c:pt>
                <c:pt idx="11">
                  <c:v>-2</c:v>
                </c:pt>
                <c:pt idx="12">
                  <c:v>3</c:v>
                </c:pt>
                <c:pt idx="13">
                  <c:v>1</c:v>
                </c:pt>
                <c:pt idx="14">
                  <c:v>3</c:v>
                </c:pt>
                <c:pt idx="15">
                  <c:v>0</c:v>
                </c:pt>
                <c:pt idx="16">
                  <c:v>-1</c:v>
                </c:pt>
                <c:pt idx="17">
                  <c:v>1</c:v>
                </c:pt>
                <c:pt idx="18">
                  <c:v>0</c:v>
                </c:pt>
                <c:pt idx="19">
                  <c:v>1</c:v>
                </c:pt>
                <c:pt idx="20">
                  <c:v>1</c:v>
                </c:pt>
                <c:pt idx="21">
                  <c:v>0</c:v>
                </c:pt>
                <c:pt idx="22">
                  <c:v>0</c:v>
                </c:pt>
                <c:pt idx="23">
                  <c:v>2</c:v>
                </c:pt>
                <c:pt idx="24">
                  <c:v>0</c:v>
                </c:pt>
                <c:pt idx="25">
                  <c:v>1</c:v>
                </c:pt>
                <c:pt idx="26">
                  <c:v>1</c:v>
                </c:pt>
                <c:pt idx="27">
                  <c:v>3</c:v>
                </c:pt>
                <c:pt idx="28">
                  <c:v>0</c:v>
                </c:pt>
                <c:pt idx="29">
                  <c:v>1</c:v>
                </c:pt>
                <c:pt idx="30">
                  <c:v>0</c:v>
                </c:pt>
                <c:pt idx="31">
                  <c:v>2</c:v>
                </c:pt>
                <c:pt idx="32">
                  <c:v>-1</c:v>
                </c:pt>
                <c:pt idx="33">
                  <c:v>1</c:v>
                </c:pt>
                <c:pt idx="34">
                  <c:v>-2</c:v>
                </c:pt>
                <c:pt idx="35">
                  <c:v>2</c:v>
                </c:pt>
                <c:pt idx="36">
                  <c:v>2</c:v>
                </c:pt>
                <c:pt idx="37">
                  <c:v>0</c:v>
                </c:pt>
                <c:pt idx="38">
                  <c:v>3</c:v>
                </c:pt>
                <c:pt idx="39">
                  <c:v>3</c:v>
                </c:pt>
                <c:pt idx="40">
                  <c:v>3</c:v>
                </c:pt>
                <c:pt idx="41">
                  <c:v>3</c:v>
                </c:pt>
                <c:pt idx="42">
                  <c:v>3</c:v>
                </c:pt>
                <c:pt idx="43">
                  <c:v>3</c:v>
                </c:pt>
                <c:pt idx="44">
                  <c:v>2</c:v>
                </c:pt>
                <c:pt idx="45">
                  <c:v>2</c:v>
                </c:pt>
                <c:pt idx="46">
                  <c:v>3</c:v>
                </c:pt>
                <c:pt idx="47">
                  <c:v>2</c:v>
                </c:pt>
                <c:pt idx="48">
                  <c:v>2</c:v>
                </c:pt>
                <c:pt idx="49">
                  <c:v>3</c:v>
                </c:pt>
                <c:pt idx="50">
                  <c:v>2</c:v>
                </c:pt>
                <c:pt idx="51">
                  <c:v>2</c:v>
                </c:pt>
                <c:pt idx="52">
                  <c:v>2</c:v>
                </c:pt>
                <c:pt idx="53">
                  <c:v>3</c:v>
                </c:pt>
                <c:pt idx="54">
                  <c:v>3</c:v>
                </c:pt>
                <c:pt idx="55">
                  <c:v>0</c:v>
                </c:pt>
                <c:pt idx="56">
                  <c:v>3</c:v>
                </c:pt>
                <c:pt idx="57">
                  <c:v>2</c:v>
                </c:pt>
                <c:pt idx="58">
                  <c:v>2</c:v>
                </c:pt>
                <c:pt idx="59">
                  <c:v>2</c:v>
                </c:pt>
                <c:pt idx="60">
                  <c:v>2</c:v>
                </c:pt>
                <c:pt idx="61">
                  <c:v>3</c:v>
                </c:pt>
                <c:pt idx="62">
                  <c:v>2</c:v>
                </c:pt>
                <c:pt idx="63">
                  <c:v>-3</c:v>
                </c:pt>
                <c:pt idx="64">
                  <c:v>1</c:v>
                </c:pt>
                <c:pt idx="65">
                  <c:v>2</c:v>
                </c:pt>
                <c:pt idx="66">
                  <c:v>0</c:v>
                </c:pt>
                <c:pt idx="67">
                  <c:v>2</c:v>
                </c:pt>
                <c:pt idx="68">
                  <c:v>1</c:v>
                </c:pt>
                <c:pt idx="69">
                  <c:v>2</c:v>
                </c:pt>
                <c:pt idx="70">
                  <c:v>3</c:v>
                </c:pt>
                <c:pt idx="71">
                  <c:v>2</c:v>
                </c:pt>
                <c:pt idx="72">
                  <c:v>-1</c:v>
                </c:pt>
                <c:pt idx="73">
                  <c:v>1</c:v>
                </c:pt>
                <c:pt idx="74">
                  <c:v>1</c:v>
                </c:pt>
                <c:pt idx="75">
                  <c:v>0</c:v>
                </c:pt>
              </c:numCache>
            </c:numRef>
          </c:yVal>
          <c:smooth val="0"/>
          <c:extLst>
            <c:ext xmlns:c16="http://schemas.microsoft.com/office/drawing/2014/chart" uri="{C3380CC4-5D6E-409C-BE32-E72D297353CC}">
              <c16:uniqueId val="{00000000-AF49-4EE4-99DA-C3FF3EE3AEAB}"/>
            </c:ext>
          </c:extLst>
        </c:ser>
        <c:dLbls>
          <c:showLegendKey val="0"/>
          <c:showVal val="0"/>
          <c:showCatName val="0"/>
          <c:showSerName val="0"/>
          <c:showPercent val="0"/>
          <c:showBubbleSize val="0"/>
        </c:dLbls>
        <c:axId val="1021073872"/>
        <c:axId val="1021053232"/>
      </c:scatterChart>
      <c:valAx>
        <c:axId val="102107387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1053232"/>
        <c:crosses val="autoZero"/>
        <c:crossBetween val="midCat"/>
      </c:valAx>
      <c:valAx>
        <c:axId val="10210532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1073872"/>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'Paired data'!$AD$5:$AD$80</c:f>
              <c:numCache>
                <c:formatCode>General</c:formatCode>
                <c:ptCount val="76"/>
                <c:pt idx="0">
                  <c:v>0</c:v>
                </c:pt>
                <c:pt idx="1">
                  <c:v>0</c:v>
                </c:pt>
                <c:pt idx="2">
                  <c:v>2</c:v>
                </c:pt>
                <c:pt idx="3">
                  <c:v>1</c:v>
                </c:pt>
                <c:pt idx="4">
                  <c:v>1</c:v>
                </c:pt>
                <c:pt idx="5">
                  <c:v>1</c:v>
                </c:pt>
                <c:pt idx="6">
                  <c:v>1</c:v>
                </c:pt>
                <c:pt idx="7">
                  <c:v>1</c:v>
                </c:pt>
                <c:pt idx="8">
                  <c:v>2</c:v>
                </c:pt>
                <c:pt idx="9">
                  <c:v>3</c:v>
                </c:pt>
                <c:pt idx="10">
                  <c:v>1</c:v>
                </c:pt>
                <c:pt idx="11">
                  <c:v>1</c:v>
                </c:pt>
                <c:pt idx="12">
                  <c:v>1</c:v>
                </c:pt>
                <c:pt idx="13">
                  <c:v>1</c:v>
                </c:pt>
                <c:pt idx="14">
                  <c:v>1</c:v>
                </c:pt>
                <c:pt idx="15">
                  <c:v>3</c:v>
                </c:pt>
                <c:pt idx="16">
                  <c:v>2</c:v>
                </c:pt>
                <c:pt idx="17">
                  <c:v>2</c:v>
                </c:pt>
                <c:pt idx="18">
                  <c:v>1</c:v>
                </c:pt>
                <c:pt idx="19">
                  <c:v>1</c:v>
                </c:pt>
                <c:pt idx="20">
                  <c:v>2</c:v>
                </c:pt>
                <c:pt idx="21">
                  <c:v>1</c:v>
                </c:pt>
                <c:pt idx="22">
                  <c:v>1</c:v>
                </c:pt>
                <c:pt idx="23">
                  <c:v>1</c:v>
                </c:pt>
                <c:pt idx="24">
                  <c:v>2</c:v>
                </c:pt>
                <c:pt idx="25">
                  <c:v>0</c:v>
                </c:pt>
                <c:pt idx="26">
                  <c:v>1</c:v>
                </c:pt>
                <c:pt idx="27">
                  <c:v>1</c:v>
                </c:pt>
                <c:pt idx="28">
                  <c:v>-2</c:v>
                </c:pt>
                <c:pt idx="29">
                  <c:v>2</c:v>
                </c:pt>
                <c:pt idx="30">
                  <c:v>1</c:v>
                </c:pt>
                <c:pt idx="31">
                  <c:v>2</c:v>
                </c:pt>
                <c:pt idx="32">
                  <c:v>1</c:v>
                </c:pt>
                <c:pt idx="33">
                  <c:v>2</c:v>
                </c:pt>
                <c:pt idx="34">
                  <c:v>0</c:v>
                </c:pt>
                <c:pt idx="35">
                  <c:v>2</c:v>
                </c:pt>
                <c:pt idx="36">
                  <c:v>2</c:v>
                </c:pt>
                <c:pt idx="37">
                  <c:v>2</c:v>
                </c:pt>
                <c:pt idx="38">
                  <c:v>3</c:v>
                </c:pt>
                <c:pt idx="39">
                  <c:v>3</c:v>
                </c:pt>
                <c:pt idx="40">
                  <c:v>2</c:v>
                </c:pt>
                <c:pt idx="41">
                  <c:v>2</c:v>
                </c:pt>
                <c:pt idx="42">
                  <c:v>2</c:v>
                </c:pt>
                <c:pt idx="43">
                  <c:v>3</c:v>
                </c:pt>
                <c:pt idx="44">
                  <c:v>1</c:v>
                </c:pt>
                <c:pt idx="45">
                  <c:v>2</c:v>
                </c:pt>
                <c:pt idx="46">
                  <c:v>3</c:v>
                </c:pt>
                <c:pt idx="47">
                  <c:v>2</c:v>
                </c:pt>
                <c:pt idx="48">
                  <c:v>1</c:v>
                </c:pt>
                <c:pt idx="49">
                  <c:v>1</c:v>
                </c:pt>
                <c:pt idx="50">
                  <c:v>1</c:v>
                </c:pt>
                <c:pt idx="51">
                  <c:v>1</c:v>
                </c:pt>
                <c:pt idx="52">
                  <c:v>-1</c:v>
                </c:pt>
                <c:pt idx="53">
                  <c:v>0</c:v>
                </c:pt>
                <c:pt idx="54">
                  <c:v>-1</c:v>
                </c:pt>
                <c:pt idx="55">
                  <c:v>1</c:v>
                </c:pt>
                <c:pt idx="56">
                  <c:v>0</c:v>
                </c:pt>
                <c:pt idx="57">
                  <c:v>1</c:v>
                </c:pt>
                <c:pt idx="58">
                  <c:v>2</c:v>
                </c:pt>
                <c:pt idx="59">
                  <c:v>1</c:v>
                </c:pt>
                <c:pt idx="60">
                  <c:v>1</c:v>
                </c:pt>
                <c:pt idx="61">
                  <c:v>2</c:v>
                </c:pt>
                <c:pt idx="62">
                  <c:v>2</c:v>
                </c:pt>
                <c:pt idx="63">
                  <c:v>1</c:v>
                </c:pt>
                <c:pt idx="64">
                  <c:v>1</c:v>
                </c:pt>
                <c:pt idx="65">
                  <c:v>2</c:v>
                </c:pt>
                <c:pt idx="66">
                  <c:v>-1</c:v>
                </c:pt>
                <c:pt idx="67">
                  <c:v>2</c:v>
                </c:pt>
                <c:pt idx="68">
                  <c:v>1</c:v>
                </c:pt>
                <c:pt idx="69">
                  <c:v>2</c:v>
                </c:pt>
                <c:pt idx="70">
                  <c:v>2</c:v>
                </c:pt>
                <c:pt idx="71">
                  <c:v>2</c:v>
                </c:pt>
                <c:pt idx="72">
                  <c:v>3</c:v>
                </c:pt>
                <c:pt idx="73">
                  <c:v>3</c:v>
                </c:pt>
                <c:pt idx="74">
                  <c:v>1</c:v>
                </c:pt>
                <c:pt idx="75">
                  <c:v>2</c:v>
                </c:pt>
              </c:numCache>
            </c:numRef>
          </c:xVal>
          <c:yVal>
            <c:numRef>
              <c:f>'Paired data'!$AE$5:$AE$80</c:f>
              <c:numCache>
                <c:formatCode>General</c:formatCode>
                <c:ptCount val="76"/>
                <c:pt idx="0">
                  <c:v>0</c:v>
                </c:pt>
                <c:pt idx="1">
                  <c:v>0</c:v>
                </c:pt>
                <c:pt idx="2">
                  <c:v>3</c:v>
                </c:pt>
                <c:pt idx="3">
                  <c:v>0</c:v>
                </c:pt>
                <c:pt idx="4">
                  <c:v>-1</c:v>
                </c:pt>
                <c:pt idx="5">
                  <c:v>0</c:v>
                </c:pt>
                <c:pt idx="6">
                  <c:v>0</c:v>
                </c:pt>
                <c:pt idx="7">
                  <c:v>2</c:v>
                </c:pt>
                <c:pt idx="8">
                  <c:v>0</c:v>
                </c:pt>
                <c:pt idx="9">
                  <c:v>3</c:v>
                </c:pt>
                <c:pt idx="10">
                  <c:v>0</c:v>
                </c:pt>
                <c:pt idx="11">
                  <c:v>-2</c:v>
                </c:pt>
                <c:pt idx="12">
                  <c:v>2</c:v>
                </c:pt>
                <c:pt idx="13">
                  <c:v>1</c:v>
                </c:pt>
                <c:pt idx="14">
                  <c:v>3</c:v>
                </c:pt>
                <c:pt idx="15">
                  <c:v>1</c:v>
                </c:pt>
                <c:pt idx="16">
                  <c:v>3</c:v>
                </c:pt>
                <c:pt idx="17">
                  <c:v>1</c:v>
                </c:pt>
                <c:pt idx="18">
                  <c:v>-1</c:v>
                </c:pt>
                <c:pt idx="19">
                  <c:v>2</c:v>
                </c:pt>
                <c:pt idx="20">
                  <c:v>2</c:v>
                </c:pt>
                <c:pt idx="21">
                  <c:v>2</c:v>
                </c:pt>
                <c:pt idx="22">
                  <c:v>1</c:v>
                </c:pt>
                <c:pt idx="23">
                  <c:v>2</c:v>
                </c:pt>
                <c:pt idx="24">
                  <c:v>1</c:v>
                </c:pt>
                <c:pt idx="25">
                  <c:v>0</c:v>
                </c:pt>
                <c:pt idx="26">
                  <c:v>0</c:v>
                </c:pt>
                <c:pt idx="27">
                  <c:v>1</c:v>
                </c:pt>
                <c:pt idx="28">
                  <c:v>-3</c:v>
                </c:pt>
                <c:pt idx="29">
                  <c:v>0</c:v>
                </c:pt>
                <c:pt idx="30">
                  <c:v>0</c:v>
                </c:pt>
                <c:pt idx="31">
                  <c:v>2</c:v>
                </c:pt>
                <c:pt idx="32">
                  <c:v>2</c:v>
                </c:pt>
                <c:pt idx="33">
                  <c:v>2</c:v>
                </c:pt>
                <c:pt idx="34">
                  <c:v>-2</c:v>
                </c:pt>
                <c:pt idx="35">
                  <c:v>1</c:v>
                </c:pt>
                <c:pt idx="36">
                  <c:v>2</c:v>
                </c:pt>
                <c:pt idx="37">
                  <c:v>2</c:v>
                </c:pt>
                <c:pt idx="38">
                  <c:v>2</c:v>
                </c:pt>
                <c:pt idx="39">
                  <c:v>2</c:v>
                </c:pt>
                <c:pt idx="40">
                  <c:v>2</c:v>
                </c:pt>
                <c:pt idx="41">
                  <c:v>1</c:v>
                </c:pt>
                <c:pt idx="42">
                  <c:v>2</c:v>
                </c:pt>
                <c:pt idx="43">
                  <c:v>2</c:v>
                </c:pt>
                <c:pt idx="44">
                  <c:v>1</c:v>
                </c:pt>
                <c:pt idx="45">
                  <c:v>1</c:v>
                </c:pt>
                <c:pt idx="46">
                  <c:v>2</c:v>
                </c:pt>
                <c:pt idx="47">
                  <c:v>2</c:v>
                </c:pt>
                <c:pt idx="48">
                  <c:v>1</c:v>
                </c:pt>
                <c:pt idx="49">
                  <c:v>2</c:v>
                </c:pt>
                <c:pt idx="50">
                  <c:v>1</c:v>
                </c:pt>
                <c:pt idx="51">
                  <c:v>2</c:v>
                </c:pt>
                <c:pt idx="52">
                  <c:v>2</c:v>
                </c:pt>
                <c:pt idx="53">
                  <c:v>1</c:v>
                </c:pt>
                <c:pt idx="54">
                  <c:v>2</c:v>
                </c:pt>
                <c:pt idx="55">
                  <c:v>-1</c:v>
                </c:pt>
                <c:pt idx="56">
                  <c:v>1</c:v>
                </c:pt>
                <c:pt idx="57">
                  <c:v>1</c:v>
                </c:pt>
                <c:pt idx="58">
                  <c:v>1</c:v>
                </c:pt>
                <c:pt idx="59">
                  <c:v>1</c:v>
                </c:pt>
                <c:pt idx="60">
                  <c:v>1</c:v>
                </c:pt>
                <c:pt idx="61">
                  <c:v>0</c:v>
                </c:pt>
                <c:pt idx="62">
                  <c:v>-1</c:v>
                </c:pt>
                <c:pt idx="63">
                  <c:v>1</c:v>
                </c:pt>
                <c:pt idx="64">
                  <c:v>-2</c:v>
                </c:pt>
                <c:pt idx="66">
                  <c:v>1</c:v>
                </c:pt>
                <c:pt idx="67">
                  <c:v>2</c:v>
                </c:pt>
                <c:pt idx="68">
                  <c:v>0</c:v>
                </c:pt>
                <c:pt idx="69">
                  <c:v>1</c:v>
                </c:pt>
                <c:pt idx="70">
                  <c:v>1</c:v>
                </c:pt>
                <c:pt idx="71">
                  <c:v>1</c:v>
                </c:pt>
                <c:pt idx="72">
                  <c:v>1</c:v>
                </c:pt>
                <c:pt idx="73">
                  <c:v>1</c:v>
                </c:pt>
                <c:pt idx="74">
                  <c:v>-2</c:v>
                </c:pt>
                <c:pt idx="75">
                  <c:v>2</c:v>
                </c:pt>
              </c:numCache>
            </c:numRef>
          </c:yVal>
          <c:smooth val="0"/>
          <c:extLst>
            <c:ext xmlns:c16="http://schemas.microsoft.com/office/drawing/2014/chart" uri="{C3380CC4-5D6E-409C-BE32-E72D297353CC}">
              <c16:uniqueId val="{00000000-F5DD-41DC-BC66-CFFF593F7EA2}"/>
            </c:ext>
          </c:extLst>
        </c:ser>
        <c:dLbls>
          <c:showLegendKey val="0"/>
          <c:showVal val="0"/>
          <c:showCatName val="0"/>
          <c:showSerName val="0"/>
          <c:showPercent val="0"/>
          <c:showBubbleSize val="0"/>
        </c:dLbls>
        <c:axId val="1021073872"/>
        <c:axId val="1021053232"/>
      </c:scatterChart>
      <c:valAx>
        <c:axId val="102107387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1053232"/>
        <c:crosses val="autoZero"/>
        <c:crossBetween val="midCat"/>
      </c:valAx>
      <c:valAx>
        <c:axId val="10210532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1073872"/>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'Paired data'!$AF$5:$AF$80</c:f>
              <c:numCache>
                <c:formatCode>General</c:formatCode>
                <c:ptCount val="76"/>
                <c:pt idx="0">
                  <c:v>-2</c:v>
                </c:pt>
                <c:pt idx="1">
                  <c:v>-1</c:v>
                </c:pt>
                <c:pt idx="2">
                  <c:v>2</c:v>
                </c:pt>
                <c:pt idx="3">
                  <c:v>0</c:v>
                </c:pt>
                <c:pt idx="4">
                  <c:v>-2</c:v>
                </c:pt>
                <c:pt idx="5">
                  <c:v>0</c:v>
                </c:pt>
                <c:pt idx="6">
                  <c:v>1</c:v>
                </c:pt>
                <c:pt idx="7">
                  <c:v>0</c:v>
                </c:pt>
                <c:pt idx="8">
                  <c:v>1</c:v>
                </c:pt>
                <c:pt idx="9">
                  <c:v>3</c:v>
                </c:pt>
                <c:pt idx="10">
                  <c:v>1</c:v>
                </c:pt>
                <c:pt idx="11">
                  <c:v>1</c:v>
                </c:pt>
                <c:pt idx="12">
                  <c:v>2</c:v>
                </c:pt>
                <c:pt idx="13">
                  <c:v>1</c:v>
                </c:pt>
                <c:pt idx="14">
                  <c:v>2</c:v>
                </c:pt>
                <c:pt idx="15">
                  <c:v>3</c:v>
                </c:pt>
                <c:pt idx="16">
                  <c:v>3</c:v>
                </c:pt>
                <c:pt idx="17">
                  <c:v>2</c:v>
                </c:pt>
                <c:pt idx="18">
                  <c:v>0</c:v>
                </c:pt>
                <c:pt idx="19">
                  <c:v>1</c:v>
                </c:pt>
                <c:pt idx="20">
                  <c:v>2</c:v>
                </c:pt>
                <c:pt idx="21">
                  <c:v>1</c:v>
                </c:pt>
                <c:pt idx="22">
                  <c:v>0</c:v>
                </c:pt>
                <c:pt idx="23">
                  <c:v>-1</c:v>
                </c:pt>
                <c:pt idx="24">
                  <c:v>1</c:v>
                </c:pt>
                <c:pt idx="25">
                  <c:v>0</c:v>
                </c:pt>
                <c:pt idx="26">
                  <c:v>1</c:v>
                </c:pt>
                <c:pt idx="27">
                  <c:v>1</c:v>
                </c:pt>
                <c:pt idx="28">
                  <c:v>-1</c:v>
                </c:pt>
                <c:pt idx="29">
                  <c:v>3</c:v>
                </c:pt>
                <c:pt idx="30">
                  <c:v>1</c:v>
                </c:pt>
                <c:pt idx="31">
                  <c:v>2</c:v>
                </c:pt>
                <c:pt idx="32">
                  <c:v>3</c:v>
                </c:pt>
                <c:pt idx="33">
                  <c:v>2</c:v>
                </c:pt>
                <c:pt idx="34">
                  <c:v>-2</c:v>
                </c:pt>
                <c:pt idx="35">
                  <c:v>2</c:v>
                </c:pt>
                <c:pt idx="36">
                  <c:v>1</c:v>
                </c:pt>
                <c:pt idx="37">
                  <c:v>1</c:v>
                </c:pt>
                <c:pt idx="38">
                  <c:v>3</c:v>
                </c:pt>
                <c:pt idx="39">
                  <c:v>3</c:v>
                </c:pt>
                <c:pt idx="40">
                  <c:v>2</c:v>
                </c:pt>
                <c:pt idx="41">
                  <c:v>2</c:v>
                </c:pt>
                <c:pt idx="42">
                  <c:v>2</c:v>
                </c:pt>
                <c:pt idx="43">
                  <c:v>2</c:v>
                </c:pt>
                <c:pt idx="44">
                  <c:v>0</c:v>
                </c:pt>
                <c:pt idx="45">
                  <c:v>1</c:v>
                </c:pt>
                <c:pt idx="46">
                  <c:v>0</c:v>
                </c:pt>
                <c:pt idx="47">
                  <c:v>2</c:v>
                </c:pt>
                <c:pt idx="48">
                  <c:v>2</c:v>
                </c:pt>
                <c:pt idx="49">
                  <c:v>2</c:v>
                </c:pt>
                <c:pt idx="50">
                  <c:v>2</c:v>
                </c:pt>
                <c:pt idx="51">
                  <c:v>1</c:v>
                </c:pt>
                <c:pt idx="52">
                  <c:v>0</c:v>
                </c:pt>
                <c:pt idx="53">
                  <c:v>1</c:v>
                </c:pt>
                <c:pt idx="54">
                  <c:v>1</c:v>
                </c:pt>
                <c:pt idx="55">
                  <c:v>2</c:v>
                </c:pt>
                <c:pt idx="56">
                  <c:v>1</c:v>
                </c:pt>
                <c:pt idx="57">
                  <c:v>1</c:v>
                </c:pt>
                <c:pt idx="58">
                  <c:v>2</c:v>
                </c:pt>
                <c:pt idx="59">
                  <c:v>1</c:v>
                </c:pt>
                <c:pt idx="60">
                  <c:v>1</c:v>
                </c:pt>
                <c:pt idx="61">
                  <c:v>2</c:v>
                </c:pt>
                <c:pt idx="62">
                  <c:v>3</c:v>
                </c:pt>
                <c:pt idx="63">
                  <c:v>2</c:v>
                </c:pt>
                <c:pt idx="64">
                  <c:v>1</c:v>
                </c:pt>
                <c:pt idx="65">
                  <c:v>2</c:v>
                </c:pt>
                <c:pt idx="66">
                  <c:v>1</c:v>
                </c:pt>
                <c:pt idx="67">
                  <c:v>3</c:v>
                </c:pt>
                <c:pt idx="68">
                  <c:v>2</c:v>
                </c:pt>
                <c:pt idx="69">
                  <c:v>1</c:v>
                </c:pt>
                <c:pt idx="70">
                  <c:v>2</c:v>
                </c:pt>
                <c:pt idx="71">
                  <c:v>3</c:v>
                </c:pt>
                <c:pt idx="72">
                  <c:v>3</c:v>
                </c:pt>
                <c:pt idx="73">
                  <c:v>2</c:v>
                </c:pt>
                <c:pt idx="74">
                  <c:v>2</c:v>
                </c:pt>
                <c:pt idx="75">
                  <c:v>1</c:v>
                </c:pt>
              </c:numCache>
            </c:numRef>
          </c:xVal>
          <c:yVal>
            <c:numRef>
              <c:f>'Paired data'!$AG$5:$AG$80</c:f>
              <c:numCache>
                <c:formatCode>General</c:formatCode>
                <c:ptCount val="76"/>
                <c:pt idx="0">
                  <c:v>-1</c:v>
                </c:pt>
                <c:pt idx="1">
                  <c:v>0</c:v>
                </c:pt>
                <c:pt idx="2">
                  <c:v>3</c:v>
                </c:pt>
                <c:pt idx="3">
                  <c:v>-1</c:v>
                </c:pt>
                <c:pt idx="4">
                  <c:v>-2</c:v>
                </c:pt>
                <c:pt idx="5">
                  <c:v>1</c:v>
                </c:pt>
                <c:pt idx="6">
                  <c:v>-1</c:v>
                </c:pt>
                <c:pt idx="7">
                  <c:v>2</c:v>
                </c:pt>
                <c:pt idx="8">
                  <c:v>0</c:v>
                </c:pt>
                <c:pt idx="9">
                  <c:v>3</c:v>
                </c:pt>
                <c:pt idx="10">
                  <c:v>-1</c:v>
                </c:pt>
                <c:pt idx="11">
                  <c:v>-3</c:v>
                </c:pt>
                <c:pt idx="12">
                  <c:v>2</c:v>
                </c:pt>
                <c:pt idx="13">
                  <c:v>1</c:v>
                </c:pt>
                <c:pt idx="14">
                  <c:v>3</c:v>
                </c:pt>
                <c:pt idx="15">
                  <c:v>2</c:v>
                </c:pt>
                <c:pt idx="16">
                  <c:v>3</c:v>
                </c:pt>
                <c:pt idx="17">
                  <c:v>1</c:v>
                </c:pt>
                <c:pt idx="18">
                  <c:v>-1</c:v>
                </c:pt>
                <c:pt idx="19">
                  <c:v>1</c:v>
                </c:pt>
                <c:pt idx="20">
                  <c:v>1</c:v>
                </c:pt>
                <c:pt idx="21">
                  <c:v>2</c:v>
                </c:pt>
                <c:pt idx="22">
                  <c:v>0</c:v>
                </c:pt>
                <c:pt idx="23">
                  <c:v>1</c:v>
                </c:pt>
                <c:pt idx="24">
                  <c:v>1</c:v>
                </c:pt>
                <c:pt idx="25">
                  <c:v>1</c:v>
                </c:pt>
                <c:pt idx="26">
                  <c:v>1</c:v>
                </c:pt>
                <c:pt idx="27">
                  <c:v>1</c:v>
                </c:pt>
                <c:pt idx="28">
                  <c:v>-3</c:v>
                </c:pt>
                <c:pt idx="29">
                  <c:v>-2</c:v>
                </c:pt>
                <c:pt idx="30">
                  <c:v>0</c:v>
                </c:pt>
                <c:pt idx="31">
                  <c:v>-1</c:v>
                </c:pt>
                <c:pt idx="32">
                  <c:v>2</c:v>
                </c:pt>
                <c:pt idx="33">
                  <c:v>2</c:v>
                </c:pt>
                <c:pt idx="34">
                  <c:v>-2</c:v>
                </c:pt>
                <c:pt idx="35">
                  <c:v>1</c:v>
                </c:pt>
                <c:pt idx="36">
                  <c:v>0</c:v>
                </c:pt>
                <c:pt idx="37">
                  <c:v>2</c:v>
                </c:pt>
                <c:pt idx="38">
                  <c:v>3</c:v>
                </c:pt>
                <c:pt idx="39">
                  <c:v>3</c:v>
                </c:pt>
                <c:pt idx="40">
                  <c:v>1</c:v>
                </c:pt>
                <c:pt idx="41">
                  <c:v>-1</c:v>
                </c:pt>
                <c:pt idx="42">
                  <c:v>1</c:v>
                </c:pt>
                <c:pt idx="43">
                  <c:v>2</c:v>
                </c:pt>
                <c:pt idx="44">
                  <c:v>0</c:v>
                </c:pt>
                <c:pt idx="45">
                  <c:v>1</c:v>
                </c:pt>
                <c:pt idx="46">
                  <c:v>-2</c:v>
                </c:pt>
                <c:pt idx="47">
                  <c:v>1</c:v>
                </c:pt>
                <c:pt idx="48">
                  <c:v>-2</c:v>
                </c:pt>
                <c:pt idx="49">
                  <c:v>2</c:v>
                </c:pt>
                <c:pt idx="50">
                  <c:v>-2</c:v>
                </c:pt>
                <c:pt idx="51">
                  <c:v>3</c:v>
                </c:pt>
                <c:pt idx="52">
                  <c:v>2</c:v>
                </c:pt>
                <c:pt idx="53">
                  <c:v>1</c:v>
                </c:pt>
                <c:pt idx="54">
                  <c:v>1</c:v>
                </c:pt>
                <c:pt idx="55">
                  <c:v>-1</c:v>
                </c:pt>
                <c:pt idx="56">
                  <c:v>0</c:v>
                </c:pt>
                <c:pt idx="57">
                  <c:v>0</c:v>
                </c:pt>
                <c:pt idx="58">
                  <c:v>1</c:v>
                </c:pt>
                <c:pt idx="59">
                  <c:v>2</c:v>
                </c:pt>
                <c:pt idx="60">
                  <c:v>-2</c:v>
                </c:pt>
                <c:pt idx="61">
                  <c:v>-1</c:v>
                </c:pt>
                <c:pt idx="62">
                  <c:v>2</c:v>
                </c:pt>
                <c:pt idx="63">
                  <c:v>1</c:v>
                </c:pt>
                <c:pt idx="64">
                  <c:v>-1</c:v>
                </c:pt>
                <c:pt idx="65">
                  <c:v>1</c:v>
                </c:pt>
                <c:pt idx="66">
                  <c:v>2</c:v>
                </c:pt>
                <c:pt idx="67">
                  <c:v>1</c:v>
                </c:pt>
                <c:pt idx="68">
                  <c:v>-3</c:v>
                </c:pt>
                <c:pt idx="69">
                  <c:v>-1</c:v>
                </c:pt>
                <c:pt idx="70">
                  <c:v>1</c:v>
                </c:pt>
                <c:pt idx="71">
                  <c:v>1</c:v>
                </c:pt>
                <c:pt idx="72">
                  <c:v>0</c:v>
                </c:pt>
                <c:pt idx="73">
                  <c:v>-2</c:v>
                </c:pt>
                <c:pt idx="74">
                  <c:v>1</c:v>
                </c:pt>
                <c:pt idx="75">
                  <c:v>-1</c:v>
                </c:pt>
              </c:numCache>
            </c:numRef>
          </c:yVal>
          <c:smooth val="0"/>
          <c:extLst>
            <c:ext xmlns:c16="http://schemas.microsoft.com/office/drawing/2014/chart" uri="{C3380CC4-5D6E-409C-BE32-E72D297353CC}">
              <c16:uniqueId val="{00000000-1374-4C61-953E-FE36461EECD0}"/>
            </c:ext>
          </c:extLst>
        </c:ser>
        <c:dLbls>
          <c:showLegendKey val="0"/>
          <c:showVal val="0"/>
          <c:showCatName val="0"/>
          <c:showSerName val="0"/>
          <c:showPercent val="0"/>
          <c:showBubbleSize val="0"/>
        </c:dLbls>
        <c:axId val="1021073872"/>
        <c:axId val="1021053232"/>
      </c:scatterChart>
      <c:valAx>
        <c:axId val="102107387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1053232"/>
        <c:crosses val="autoZero"/>
        <c:crossBetween val="midCat"/>
      </c:valAx>
      <c:valAx>
        <c:axId val="10210532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1073872"/>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'Paired data'!$AH$5:$AH$80</c:f>
              <c:numCache>
                <c:formatCode>General</c:formatCode>
                <c:ptCount val="76"/>
                <c:pt idx="0">
                  <c:v>0</c:v>
                </c:pt>
                <c:pt idx="1">
                  <c:v>0</c:v>
                </c:pt>
                <c:pt idx="2">
                  <c:v>0</c:v>
                </c:pt>
                <c:pt idx="3">
                  <c:v>1</c:v>
                </c:pt>
                <c:pt idx="4">
                  <c:v>1</c:v>
                </c:pt>
                <c:pt idx="5">
                  <c:v>-1</c:v>
                </c:pt>
                <c:pt idx="6">
                  <c:v>-1</c:v>
                </c:pt>
                <c:pt idx="7">
                  <c:v>0</c:v>
                </c:pt>
                <c:pt idx="8">
                  <c:v>1</c:v>
                </c:pt>
                <c:pt idx="9">
                  <c:v>3</c:v>
                </c:pt>
                <c:pt idx="10">
                  <c:v>0</c:v>
                </c:pt>
                <c:pt idx="11">
                  <c:v>1</c:v>
                </c:pt>
                <c:pt idx="12">
                  <c:v>0</c:v>
                </c:pt>
                <c:pt idx="13">
                  <c:v>-1</c:v>
                </c:pt>
                <c:pt idx="14">
                  <c:v>0</c:v>
                </c:pt>
                <c:pt idx="15">
                  <c:v>2</c:v>
                </c:pt>
                <c:pt idx="16">
                  <c:v>1</c:v>
                </c:pt>
                <c:pt idx="17">
                  <c:v>1</c:v>
                </c:pt>
                <c:pt idx="18">
                  <c:v>-1</c:v>
                </c:pt>
                <c:pt idx="19">
                  <c:v>-1</c:v>
                </c:pt>
                <c:pt idx="20">
                  <c:v>1</c:v>
                </c:pt>
                <c:pt idx="21">
                  <c:v>2</c:v>
                </c:pt>
                <c:pt idx="22">
                  <c:v>2</c:v>
                </c:pt>
                <c:pt idx="23">
                  <c:v>1</c:v>
                </c:pt>
                <c:pt idx="24">
                  <c:v>0</c:v>
                </c:pt>
                <c:pt idx="25">
                  <c:v>1</c:v>
                </c:pt>
                <c:pt idx="26">
                  <c:v>1</c:v>
                </c:pt>
                <c:pt idx="27">
                  <c:v>0</c:v>
                </c:pt>
                <c:pt idx="28">
                  <c:v>-1</c:v>
                </c:pt>
                <c:pt idx="29">
                  <c:v>2</c:v>
                </c:pt>
                <c:pt idx="30">
                  <c:v>1</c:v>
                </c:pt>
                <c:pt idx="31">
                  <c:v>1</c:v>
                </c:pt>
                <c:pt idx="32">
                  <c:v>1</c:v>
                </c:pt>
                <c:pt idx="33">
                  <c:v>1</c:v>
                </c:pt>
                <c:pt idx="34">
                  <c:v>-1</c:v>
                </c:pt>
                <c:pt idx="35">
                  <c:v>1</c:v>
                </c:pt>
                <c:pt idx="36">
                  <c:v>1</c:v>
                </c:pt>
                <c:pt idx="37">
                  <c:v>1</c:v>
                </c:pt>
                <c:pt idx="38">
                  <c:v>3</c:v>
                </c:pt>
                <c:pt idx="39">
                  <c:v>3</c:v>
                </c:pt>
                <c:pt idx="40">
                  <c:v>2</c:v>
                </c:pt>
                <c:pt idx="41">
                  <c:v>2</c:v>
                </c:pt>
                <c:pt idx="42">
                  <c:v>2</c:v>
                </c:pt>
                <c:pt idx="43">
                  <c:v>1</c:v>
                </c:pt>
                <c:pt idx="44">
                  <c:v>-1</c:v>
                </c:pt>
                <c:pt idx="45">
                  <c:v>2</c:v>
                </c:pt>
                <c:pt idx="46">
                  <c:v>0</c:v>
                </c:pt>
                <c:pt idx="47">
                  <c:v>2</c:v>
                </c:pt>
                <c:pt idx="48">
                  <c:v>1</c:v>
                </c:pt>
                <c:pt idx="49">
                  <c:v>1</c:v>
                </c:pt>
                <c:pt idx="50">
                  <c:v>1</c:v>
                </c:pt>
                <c:pt idx="51">
                  <c:v>0</c:v>
                </c:pt>
                <c:pt idx="52">
                  <c:v>-2</c:v>
                </c:pt>
                <c:pt idx="53">
                  <c:v>0</c:v>
                </c:pt>
                <c:pt idx="54">
                  <c:v>-1</c:v>
                </c:pt>
                <c:pt idx="55">
                  <c:v>1</c:v>
                </c:pt>
                <c:pt idx="56">
                  <c:v>-1</c:v>
                </c:pt>
                <c:pt idx="57">
                  <c:v>2</c:v>
                </c:pt>
                <c:pt idx="58">
                  <c:v>2</c:v>
                </c:pt>
                <c:pt idx="59">
                  <c:v>0</c:v>
                </c:pt>
                <c:pt idx="60">
                  <c:v>2</c:v>
                </c:pt>
                <c:pt idx="61">
                  <c:v>1</c:v>
                </c:pt>
                <c:pt idx="62">
                  <c:v>1</c:v>
                </c:pt>
                <c:pt idx="63">
                  <c:v>1</c:v>
                </c:pt>
                <c:pt idx="64">
                  <c:v>1</c:v>
                </c:pt>
                <c:pt idx="65">
                  <c:v>2</c:v>
                </c:pt>
                <c:pt idx="66">
                  <c:v>1</c:v>
                </c:pt>
                <c:pt idx="67">
                  <c:v>2</c:v>
                </c:pt>
                <c:pt idx="68">
                  <c:v>0</c:v>
                </c:pt>
                <c:pt idx="69">
                  <c:v>1</c:v>
                </c:pt>
                <c:pt idx="70">
                  <c:v>2</c:v>
                </c:pt>
                <c:pt idx="71">
                  <c:v>2</c:v>
                </c:pt>
                <c:pt idx="72">
                  <c:v>2</c:v>
                </c:pt>
                <c:pt idx="73">
                  <c:v>2</c:v>
                </c:pt>
                <c:pt idx="74">
                  <c:v>1</c:v>
                </c:pt>
                <c:pt idx="75">
                  <c:v>1</c:v>
                </c:pt>
              </c:numCache>
            </c:numRef>
          </c:xVal>
          <c:yVal>
            <c:numRef>
              <c:f>'Paired data'!$AI$5:$AI$80</c:f>
              <c:numCache>
                <c:formatCode>General</c:formatCode>
                <c:ptCount val="76"/>
                <c:pt idx="0">
                  <c:v>-1</c:v>
                </c:pt>
                <c:pt idx="1">
                  <c:v>-1</c:v>
                </c:pt>
                <c:pt idx="2">
                  <c:v>3</c:v>
                </c:pt>
                <c:pt idx="3">
                  <c:v>-1</c:v>
                </c:pt>
                <c:pt idx="4">
                  <c:v>-2</c:v>
                </c:pt>
                <c:pt idx="5">
                  <c:v>1</c:v>
                </c:pt>
                <c:pt idx="6">
                  <c:v>1</c:v>
                </c:pt>
                <c:pt idx="7">
                  <c:v>2</c:v>
                </c:pt>
                <c:pt idx="8">
                  <c:v>-1</c:v>
                </c:pt>
                <c:pt idx="9">
                  <c:v>3</c:v>
                </c:pt>
                <c:pt idx="10">
                  <c:v>0</c:v>
                </c:pt>
                <c:pt idx="11">
                  <c:v>0</c:v>
                </c:pt>
                <c:pt idx="12">
                  <c:v>2</c:v>
                </c:pt>
                <c:pt idx="13">
                  <c:v>-1</c:v>
                </c:pt>
                <c:pt idx="14">
                  <c:v>2</c:v>
                </c:pt>
                <c:pt idx="15">
                  <c:v>2</c:v>
                </c:pt>
                <c:pt idx="16">
                  <c:v>3</c:v>
                </c:pt>
                <c:pt idx="17">
                  <c:v>0</c:v>
                </c:pt>
                <c:pt idx="18">
                  <c:v>-1</c:v>
                </c:pt>
                <c:pt idx="19">
                  <c:v>1</c:v>
                </c:pt>
                <c:pt idx="20">
                  <c:v>1</c:v>
                </c:pt>
                <c:pt idx="21">
                  <c:v>1</c:v>
                </c:pt>
                <c:pt idx="22">
                  <c:v>-1</c:v>
                </c:pt>
                <c:pt idx="23">
                  <c:v>1</c:v>
                </c:pt>
                <c:pt idx="24">
                  <c:v>0</c:v>
                </c:pt>
                <c:pt idx="25">
                  <c:v>0</c:v>
                </c:pt>
                <c:pt idx="26">
                  <c:v>-1</c:v>
                </c:pt>
                <c:pt idx="27">
                  <c:v>0</c:v>
                </c:pt>
                <c:pt idx="28">
                  <c:v>-3</c:v>
                </c:pt>
                <c:pt idx="29">
                  <c:v>-1</c:v>
                </c:pt>
                <c:pt idx="30">
                  <c:v>0</c:v>
                </c:pt>
                <c:pt idx="31">
                  <c:v>-2</c:v>
                </c:pt>
                <c:pt idx="32">
                  <c:v>-1</c:v>
                </c:pt>
                <c:pt idx="33">
                  <c:v>1</c:v>
                </c:pt>
                <c:pt idx="34">
                  <c:v>-3</c:v>
                </c:pt>
                <c:pt idx="35">
                  <c:v>1</c:v>
                </c:pt>
                <c:pt idx="36">
                  <c:v>1</c:v>
                </c:pt>
                <c:pt idx="37">
                  <c:v>1</c:v>
                </c:pt>
                <c:pt idx="38">
                  <c:v>2</c:v>
                </c:pt>
                <c:pt idx="39">
                  <c:v>2</c:v>
                </c:pt>
                <c:pt idx="40">
                  <c:v>1</c:v>
                </c:pt>
                <c:pt idx="41">
                  <c:v>1</c:v>
                </c:pt>
                <c:pt idx="42">
                  <c:v>1</c:v>
                </c:pt>
                <c:pt idx="43">
                  <c:v>0</c:v>
                </c:pt>
                <c:pt idx="44">
                  <c:v>0</c:v>
                </c:pt>
                <c:pt idx="45">
                  <c:v>0</c:v>
                </c:pt>
                <c:pt idx="46">
                  <c:v>0</c:v>
                </c:pt>
                <c:pt idx="47">
                  <c:v>0</c:v>
                </c:pt>
                <c:pt idx="48">
                  <c:v>1</c:v>
                </c:pt>
                <c:pt idx="49">
                  <c:v>0</c:v>
                </c:pt>
                <c:pt idx="50">
                  <c:v>-1</c:v>
                </c:pt>
                <c:pt idx="51">
                  <c:v>2</c:v>
                </c:pt>
                <c:pt idx="52">
                  <c:v>-1</c:v>
                </c:pt>
                <c:pt idx="53">
                  <c:v>0</c:v>
                </c:pt>
                <c:pt idx="54">
                  <c:v>-1</c:v>
                </c:pt>
                <c:pt idx="55">
                  <c:v>0</c:v>
                </c:pt>
                <c:pt idx="56">
                  <c:v>-1</c:v>
                </c:pt>
                <c:pt idx="57">
                  <c:v>1</c:v>
                </c:pt>
                <c:pt idx="58">
                  <c:v>1</c:v>
                </c:pt>
                <c:pt idx="59">
                  <c:v>1</c:v>
                </c:pt>
                <c:pt idx="60">
                  <c:v>-2</c:v>
                </c:pt>
                <c:pt idx="61">
                  <c:v>-2</c:v>
                </c:pt>
                <c:pt idx="62">
                  <c:v>-1</c:v>
                </c:pt>
                <c:pt idx="63">
                  <c:v>0</c:v>
                </c:pt>
                <c:pt idx="64">
                  <c:v>-1</c:v>
                </c:pt>
                <c:pt idx="65">
                  <c:v>1</c:v>
                </c:pt>
                <c:pt idx="66">
                  <c:v>0</c:v>
                </c:pt>
                <c:pt idx="67">
                  <c:v>1</c:v>
                </c:pt>
                <c:pt idx="68">
                  <c:v>1</c:v>
                </c:pt>
                <c:pt idx="69">
                  <c:v>1</c:v>
                </c:pt>
                <c:pt idx="70">
                  <c:v>1</c:v>
                </c:pt>
                <c:pt idx="71">
                  <c:v>1</c:v>
                </c:pt>
                <c:pt idx="72">
                  <c:v>1</c:v>
                </c:pt>
                <c:pt idx="73">
                  <c:v>1</c:v>
                </c:pt>
                <c:pt idx="74">
                  <c:v>-1</c:v>
                </c:pt>
                <c:pt idx="75">
                  <c:v>2</c:v>
                </c:pt>
              </c:numCache>
            </c:numRef>
          </c:yVal>
          <c:smooth val="0"/>
          <c:extLst>
            <c:ext xmlns:c16="http://schemas.microsoft.com/office/drawing/2014/chart" uri="{C3380CC4-5D6E-409C-BE32-E72D297353CC}">
              <c16:uniqueId val="{00000000-2C71-4E5D-933E-C96E53BE67FE}"/>
            </c:ext>
          </c:extLst>
        </c:ser>
        <c:dLbls>
          <c:showLegendKey val="0"/>
          <c:showVal val="0"/>
          <c:showCatName val="0"/>
          <c:showSerName val="0"/>
          <c:showPercent val="0"/>
          <c:showBubbleSize val="0"/>
        </c:dLbls>
        <c:axId val="1021073872"/>
        <c:axId val="1021053232"/>
      </c:scatterChart>
      <c:valAx>
        <c:axId val="102107387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1053232"/>
        <c:crosses val="autoZero"/>
        <c:crossBetween val="midCat"/>
      </c:valAx>
      <c:valAx>
        <c:axId val="10210532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1073872"/>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'Paired data'!$AJ$5:$AJ$80</c:f>
              <c:numCache>
                <c:formatCode>General</c:formatCode>
                <c:ptCount val="76"/>
                <c:pt idx="0">
                  <c:v>0</c:v>
                </c:pt>
                <c:pt idx="1">
                  <c:v>0</c:v>
                </c:pt>
                <c:pt idx="2">
                  <c:v>3</c:v>
                </c:pt>
                <c:pt idx="3">
                  <c:v>1</c:v>
                </c:pt>
                <c:pt idx="4">
                  <c:v>0</c:v>
                </c:pt>
                <c:pt idx="5">
                  <c:v>0</c:v>
                </c:pt>
                <c:pt idx="6">
                  <c:v>0</c:v>
                </c:pt>
                <c:pt idx="7">
                  <c:v>1</c:v>
                </c:pt>
                <c:pt idx="8">
                  <c:v>0</c:v>
                </c:pt>
                <c:pt idx="9">
                  <c:v>3</c:v>
                </c:pt>
                <c:pt idx="10">
                  <c:v>0</c:v>
                </c:pt>
                <c:pt idx="11">
                  <c:v>1</c:v>
                </c:pt>
                <c:pt idx="12">
                  <c:v>1</c:v>
                </c:pt>
                <c:pt idx="13">
                  <c:v>1</c:v>
                </c:pt>
                <c:pt idx="14">
                  <c:v>1</c:v>
                </c:pt>
                <c:pt idx="15">
                  <c:v>1</c:v>
                </c:pt>
                <c:pt idx="16">
                  <c:v>3</c:v>
                </c:pt>
                <c:pt idx="17">
                  <c:v>1</c:v>
                </c:pt>
                <c:pt idx="18">
                  <c:v>1</c:v>
                </c:pt>
                <c:pt idx="19">
                  <c:v>1</c:v>
                </c:pt>
                <c:pt idx="20">
                  <c:v>1</c:v>
                </c:pt>
                <c:pt idx="21">
                  <c:v>1</c:v>
                </c:pt>
                <c:pt idx="22">
                  <c:v>1</c:v>
                </c:pt>
                <c:pt idx="23">
                  <c:v>0</c:v>
                </c:pt>
                <c:pt idx="24">
                  <c:v>2</c:v>
                </c:pt>
                <c:pt idx="25">
                  <c:v>1</c:v>
                </c:pt>
                <c:pt idx="26">
                  <c:v>0</c:v>
                </c:pt>
                <c:pt idx="27">
                  <c:v>1</c:v>
                </c:pt>
                <c:pt idx="28">
                  <c:v>0</c:v>
                </c:pt>
                <c:pt idx="29">
                  <c:v>2</c:v>
                </c:pt>
                <c:pt idx="30">
                  <c:v>2</c:v>
                </c:pt>
                <c:pt idx="31">
                  <c:v>-1</c:v>
                </c:pt>
                <c:pt idx="32">
                  <c:v>1</c:v>
                </c:pt>
                <c:pt idx="33">
                  <c:v>1</c:v>
                </c:pt>
                <c:pt idx="34">
                  <c:v>-2</c:v>
                </c:pt>
                <c:pt idx="35">
                  <c:v>1</c:v>
                </c:pt>
                <c:pt idx="36">
                  <c:v>2</c:v>
                </c:pt>
                <c:pt idx="37">
                  <c:v>2</c:v>
                </c:pt>
                <c:pt idx="38">
                  <c:v>3</c:v>
                </c:pt>
                <c:pt idx="39">
                  <c:v>3</c:v>
                </c:pt>
                <c:pt idx="40">
                  <c:v>2</c:v>
                </c:pt>
                <c:pt idx="41">
                  <c:v>3</c:v>
                </c:pt>
                <c:pt idx="42">
                  <c:v>2</c:v>
                </c:pt>
                <c:pt idx="43">
                  <c:v>1</c:v>
                </c:pt>
                <c:pt idx="44">
                  <c:v>1</c:v>
                </c:pt>
                <c:pt idx="45">
                  <c:v>1</c:v>
                </c:pt>
                <c:pt idx="46">
                  <c:v>1</c:v>
                </c:pt>
                <c:pt idx="47">
                  <c:v>1</c:v>
                </c:pt>
                <c:pt idx="48">
                  <c:v>1</c:v>
                </c:pt>
                <c:pt idx="49">
                  <c:v>0</c:v>
                </c:pt>
                <c:pt idx="50">
                  <c:v>1</c:v>
                </c:pt>
                <c:pt idx="51">
                  <c:v>0</c:v>
                </c:pt>
                <c:pt idx="52">
                  <c:v>-1</c:v>
                </c:pt>
                <c:pt idx="53">
                  <c:v>0</c:v>
                </c:pt>
                <c:pt idx="54">
                  <c:v>-1</c:v>
                </c:pt>
                <c:pt idx="55">
                  <c:v>-1</c:v>
                </c:pt>
                <c:pt idx="56">
                  <c:v>1</c:v>
                </c:pt>
                <c:pt idx="57">
                  <c:v>1</c:v>
                </c:pt>
                <c:pt idx="58">
                  <c:v>2</c:v>
                </c:pt>
                <c:pt idx="59">
                  <c:v>0</c:v>
                </c:pt>
                <c:pt idx="60">
                  <c:v>2</c:v>
                </c:pt>
                <c:pt idx="61">
                  <c:v>1</c:v>
                </c:pt>
                <c:pt idx="62">
                  <c:v>2</c:v>
                </c:pt>
                <c:pt idx="63">
                  <c:v>2</c:v>
                </c:pt>
                <c:pt idx="64">
                  <c:v>0</c:v>
                </c:pt>
                <c:pt idx="65">
                  <c:v>2</c:v>
                </c:pt>
                <c:pt idx="66">
                  <c:v>0</c:v>
                </c:pt>
                <c:pt idx="67">
                  <c:v>1</c:v>
                </c:pt>
                <c:pt idx="68">
                  <c:v>1</c:v>
                </c:pt>
                <c:pt idx="69">
                  <c:v>2</c:v>
                </c:pt>
                <c:pt idx="70">
                  <c:v>1</c:v>
                </c:pt>
                <c:pt idx="71">
                  <c:v>2</c:v>
                </c:pt>
                <c:pt idx="72">
                  <c:v>2</c:v>
                </c:pt>
                <c:pt idx="73">
                  <c:v>1</c:v>
                </c:pt>
                <c:pt idx="74">
                  <c:v>2</c:v>
                </c:pt>
                <c:pt idx="75">
                  <c:v>1</c:v>
                </c:pt>
              </c:numCache>
            </c:numRef>
          </c:xVal>
          <c:yVal>
            <c:numRef>
              <c:f>'Paired data'!$AK$5:$AK$80</c:f>
              <c:numCache>
                <c:formatCode>General</c:formatCode>
                <c:ptCount val="76"/>
                <c:pt idx="0">
                  <c:v>-1</c:v>
                </c:pt>
                <c:pt idx="1">
                  <c:v>-1</c:v>
                </c:pt>
                <c:pt idx="2">
                  <c:v>3</c:v>
                </c:pt>
                <c:pt idx="3">
                  <c:v>0</c:v>
                </c:pt>
                <c:pt idx="4">
                  <c:v>-2</c:v>
                </c:pt>
                <c:pt idx="5">
                  <c:v>1</c:v>
                </c:pt>
                <c:pt idx="6">
                  <c:v>-1</c:v>
                </c:pt>
                <c:pt idx="7">
                  <c:v>2</c:v>
                </c:pt>
                <c:pt idx="8">
                  <c:v>-1</c:v>
                </c:pt>
                <c:pt idx="9">
                  <c:v>3</c:v>
                </c:pt>
                <c:pt idx="10">
                  <c:v>1</c:v>
                </c:pt>
                <c:pt idx="11">
                  <c:v>0</c:v>
                </c:pt>
                <c:pt idx="12">
                  <c:v>2</c:v>
                </c:pt>
                <c:pt idx="13">
                  <c:v>1</c:v>
                </c:pt>
                <c:pt idx="14">
                  <c:v>3</c:v>
                </c:pt>
                <c:pt idx="15">
                  <c:v>1</c:v>
                </c:pt>
                <c:pt idx="16">
                  <c:v>1</c:v>
                </c:pt>
                <c:pt idx="17">
                  <c:v>0</c:v>
                </c:pt>
                <c:pt idx="18">
                  <c:v>1</c:v>
                </c:pt>
                <c:pt idx="19">
                  <c:v>1</c:v>
                </c:pt>
                <c:pt idx="20">
                  <c:v>2</c:v>
                </c:pt>
                <c:pt idx="21">
                  <c:v>0</c:v>
                </c:pt>
                <c:pt idx="22">
                  <c:v>-1</c:v>
                </c:pt>
                <c:pt idx="23">
                  <c:v>0</c:v>
                </c:pt>
                <c:pt idx="24">
                  <c:v>-1</c:v>
                </c:pt>
                <c:pt idx="25">
                  <c:v>1</c:v>
                </c:pt>
                <c:pt idx="26">
                  <c:v>0</c:v>
                </c:pt>
                <c:pt idx="27">
                  <c:v>0</c:v>
                </c:pt>
                <c:pt idx="28">
                  <c:v>-3</c:v>
                </c:pt>
                <c:pt idx="29">
                  <c:v>-2</c:v>
                </c:pt>
                <c:pt idx="30">
                  <c:v>0</c:v>
                </c:pt>
                <c:pt idx="31">
                  <c:v>-2</c:v>
                </c:pt>
                <c:pt idx="32">
                  <c:v>1</c:v>
                </c:pt>
                <c:pt idx="33">
                  <c:v>2</c:v>
                </c:pt>
                <c:pt idx="34">
                  <c:v>-2</c:v>
                </c:pt>
                <c:pt idx="35">
                  <c:v>1</c:v>
                </c:pt>
                <c:pt idx="36">
                  <c:v>1</c:v>
                </c:pt>
                <c:pt idx="37">
                  <c:v>2</c:v>
                </c:pt>
                <c:pt idx="38">
                  <c:v>3</c:v>
                </c:pt>
                <c:pt idx="39">
                  <c:v>3</c:v>
                </c:pt>
                <c:pt idx="40">
                  <c:v>2</c:v>
                </c:pt>
                <c:pt idx="41">
                  <c:v>1</c:v>
                </c:pt>
                <c:pt idx="42">
                  <c:v>1</c:v>
                </c:pt>
                <c:pt idx="43">
                  <c:v>1</c:v>
                </c:pt>
                <c:pt idx="44">
                  <c:v>0</c:v>
                </c:pt>
                <c:pt idx="45">
                  <c:v>1</c:v>
                </c:pt>
                <c:pt idx="46">
                  <c:v>2</c:v>
                </c:pt>
                <c:pt idx="47">
                  <c:v>0</c:v>
                </c:pt>
                <c:pt idx="48">
                  <c:v>1</c:v>
                </c:pt>
                <c:pt idx="49">
                  <c:v>1</c:v>
                </c:pt>
                <c:pt idx="50">
                  <c:v>1</c:v>
                </c:pt>
                <c:pt idx="51">
                  <c:v>0</c:v>
                </c:pt>
                <c:pt idx="52">
                  <c:v>1</c:v>
                </c:pt>
                <c:pt idx="53">
                  <c:v>-1</c:v>
                </c:pt>
                <c:pt idx="54">
                  <c:v>1</c:v>
                </c:pt>
                <c:pt idx="55">
                  <c:v>-1</c:v>
                </c:pt>
                <c:pt idx="56">
                  <c:v>1</c:v>
                </c:pt>
                <c:pt idx="57">
                  <c:v>1</c:v>
                </c:pt>
                <c:pt idx="58">
                  <c:v>1</c:v>
                </c:pt>
                <c:pt idx="59">
                  <c:v>0</c:v>
                </c:pt>
                <c:pt idx="60">
                  <c:v>2</c:v>
                </c:pt>
                <c:pt idx="61">
                  <c:v>-1</c:v>
                </c:pt>
                <c:pt idx="62">
                  <c:v>-3</c:v>
                </c:pt>
                <c:pt idx="63">
                  <c:v>1</c:v>
                </c:pt>
                <c:pt idx="64">
                  <c:v>-1</c:v>
                </c:pt>
                <c:pt idx="66">
                  <c:v>2</c:v>
                </c:pt>
                <c:pt idx="67">
                  <c:v>1</c:v>
                </c:pt>
                <c:pt idx="68">
                  <c:v>0</c:v>
                </c:pt>
                <c:pt idx="69">
                  <c:v>1</c:v>
                </c:pt>
                <c:pt idx="70">
                  <c:v>1</c:v>
                </c:pt>
                <c:pt idx="71">
                  <c:v>2</c:v>
                </c:pt>
                <c:pt idx="72">
                  <c:v>1</c:v>
                </c:pt>
                <c:pt idx="73">
                  <c:v>1</c:v>
                </c:pt>
                <c:pt idx="74">
                  <c:v>1</c:v>
                </c:pt>
                <c:pt idx="75">
                  <c:v>1</c:v>
                </c:pt>
              </c:numCache>
            </c:numRef>
          </c:yVal>
          <c:smooth val="0"/>
          <c:extLst>
            <c:ext xmlns:c16="http://schemas.microsoft.com/office/drawing/2014/chart" uri="{C3380CC4-5D6E-409C-BE32-E72D297353CC}">
              <c16:uniqueId val="{00000000-D43E-4D9B-B1E6-C62C4BA17FF6}"/>
            </c:ext>
          </c:extLst>
        </c:ser>
        <c:dLbls>
          <c:showLegendKey val="0"/>
          <c:showVal val="0"/>
          <c:showCatName val="0"/>
          <c:showSerName val="0"/>
          <c:showPercent val="0"/>
          <c:showBubbleSize val="0"/>
        </c:dLbls>
        <c:axId val="1021073872"/>
        <c:axId val="1021053232"/>
      </c:scatterChart>
      <c:valAx>
        <c:axId val="102107387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1053232"/>
        <c:crosses val="autoZero"/>
        <c:crossBetween val="midCat"/>
      </c:valAx>
      <c:valAx>
        <c:axId val="10210532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1073872"/>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'Paired data'!$AL$5:$AL$80</c:f>
              <c:numCache>
                <c:formatCode>General</c:formatCode>
                <c:ptCount val="76"/>
                <c:pt idx="0">
                  <c:v>-1</c:v>
                </c:pt>
                <c:pt idx="1">
                  <c:v>-1</c:v>
                </c:pt>
                <c:pt idx="2">
                  <c:v>2</c:v>
                </c:pt>
                <c:pt idx="3">
                  <c:v>-1</c:v>
                </c:pt>
                <c:pt idx="4">
                  <c:v>-3</c:v>
                </c:pt>
                <c:pt idx="5">
                  <c:v>1</c:v>
                </c:pt>
                <c:pt idx="6">
                  <c:v>1</c:v>
                </c:pt>
                <c:pt idx="7">
                  <c:v>1</c:v>
                </c:pt>
                <c:pt idx="8">
                  <c:v>1</c:v>
                </c:pt>
                <c:pt idx="9">
                  <c:v>3</c:v>
                </c:pt>
                <c:pt idx="10">
                  <c:v>1</c:v>
                </c:pt>
                <c:pt idx="11">
                  <c:v>1</c:v>
                </c:pt>
                <c:pt idx="12">
                  <c:v>1</c:v>
                </c:pt>
                <c:pt idx="13">
                  <c:v>-1</c:v>
                </c:pt>
                <c:pt idx="14">
                  <c:v>1</c:v>
                </c:pt>
                <c:pt idx="15">
                  <c:v>1</c:v>
                </c:pt>
                <c:pt idx="16">
                  <c:v>3</c:v>
                </c:pt>
                <c:pt idx="17">
                  <c:v>0</c:v>
                </c:pt>
                <c:pt idx="18">
                  <c:v>0</c:v>
                </c:pt>
                <c:pt idx="19">
                  <c:v>-1</c:v>
                </c:pt>
                <c:pt idx="20">
                  <c:v>0</c:v>
                </c:pt>
                <c:pt idx="21">
                  <c:v>2</c:v>
                </c:pt>
                <c:pt idx="22">
                  <c:v>-1</c:v>
                </c:pt>
                <c:pt idx="23">
                  <c:v>1</c:v>
                </c:pt>
                <c:pt idx="24">
                  <c:v>-1</c:v>
                </c:pt>
                <c:pt idx="25">
                  <c:v>1</c:v>
                </c:pt>
                <c:pt idx="26">
                  <c:v>1</c:v>
                </c:pt>
                <c:pt idx="27">
                  <c:v>1</c:v>
                </c:pt>
                <c:pt idx="28">
                  <c:v>-3</c:v>
                </c:pt>
                <c:pt idx="29">
                  <c:v>1</c:v>
                </c:pt>
                <c:pt idx="30">
                  <c:v>2</c:v>
                </c:pt>
                <c:pt idx="31">
                  <c:v>-1</c:v>
                </c:pt>
                <c:pt idx="32">
                  <c:v>2</c:v>
                </c:pt>
                <c:pt idx="33">
                  <c:v>2</c:v>
                </c:pt>
                <c:pt idx="34">
                  <c:v>-2</c:v>
                </c:pt>
                <c:pt idx="35">
                  <c:v>1</c:v>
                </c:pt>
                <c:pt idx="36">
                  <c:v>0</c:v>
                </c:pt>
                <c:pt idx="37">
                  <c:v>1</c:v>
                </c:pt>
                <c:pt idx="38">
                  <c:v>2</c:v>
                </c:pt>
                <c:pt idx="39">
                  <c:v>2</c:v>
                </c:pt>
                <c:pt idx="40">
                  <c:v>2</c:v>
                </c:pt>
                <c:pt idx="41">
                  <c:v>2</c:v>
                </c:pt>
                <c:pt idx="42">
                  <c:v>1</c:v>
                </c:pt>
                <c:pt idx="43">
                  <c:v>0</c:v>
                </c:pt>
                <c:pt idx="44">
                  <c:v>-1</c:v>
                </c:pt>
                <c:pt idx="45">
                  <c:v>1</c:v>
                </c:pt>
                <c:pt idx="46">
                  <c:v>-2</c:v>
                </c:pt>
                <c:pt idx="47">
                  <c:v>2</c:v>
                </c:pt>
                <c:pt idx="48">
                  <c:v>1</c:v>
                </c:pt>
                <c:pt idx="49">
                  <c:v>0</c:v>
                </c:pt>
                <c:pt idx="50">
                  <c:v>2</c:v>
                </c:pt>
                <c:pt idx="51">
                  <c:v>0</c:v>
                </c:pt>
                <c:pt idx="52">
                  <c:v>-1</c:v>
                </c:pt>
                <c:pt idx="53">
                  <c:v>0</c:v>
                </c:pt>
                <c:pt idx="54">
                  <c:v>-1</c:v>
                </c:pt>
                <c:pt idx="55">
                  <c:v>1</c:v>
                </c:pt>
                <c:pt idx="56">
                  <c:v>-1</c:v>
                </c:pt>
                <c:pt idx="57">
                  <c:v>1</c:v>
                </c:pt>
                <c:pt idx="58">
                  <c:v>1</c:v>
                </c:pt>
                <c:pt idx="59">
                  <c:v>0</c:v>
                </c:pt>
                <c:pt idx="60">
                  <c:v>1</c:v>
                </c:pt>
                <c:pt idx="61">
                  <c:v>1</c:v>
                </c:pt>
                <c:pt idx="62">
                  <c:v>1</c:v>
                </c:pt>
                <c:pt idx="63">
                  <c:v>0</c:v>
                </c:pt>
                <c:pt idx="64">
                  <c:v>-1</c:v>
                </c:pt>
                <c:pt idx="65">
                  <c:v>2</c:v>
                </c:pt>
                <c:pt idx="66">
                  <c:v>-1</c:v>
                </c:pt>
                <c:pt idx="67">
                  <c:v>0</c:v>
                </c:pt>
                <c:pt idx="68">
                  <c:v>1</c:v>
                </c:pt>
                <c:pt idx="69">
                  <c:v>-1</c:v>
                </c:pt>
                <c:pt idx="70">
                  <c:v>1</c:v>
                </c:pt>
                <c:pt idx="71">
                  <c:v>3</c:v>
                </c:pt>
                <c:pt idx="72">
                  <c:v>1</c:v>
                </c:pt>
                <c:pt idx="73">
                  <c:v>2</c:v>
                </c:pt>
                <c:pt idx="74">
                  <c:v>1</c:v>
                </c:pt>
                <c:pt idx="75">
                  <c:v>-1</c:v>
                </c:pt>
              </c:numCache>
            </c:numRef>
          </c:xVal>
          <c:yVal>
            <c:numRef>
              <c:f>'Paired data'!$AM$5:$AM$80</c:f>
              <c:numCache>
                <c:formatCode>General</c:formatCode>
                <c:ptCount val="76"/>
                <c:pt idx="0">
                  <c:v>-1</c:v>
                </c:pt>
                <c:pt idx="1">
                  <c:v>-1</c:v>
                </c:pt>
                <c:pt idx="2">
                  <c:v>3</c:v>
                </c:pt>
                <c:pt idx="3">
                  <c:v>-1</c:v>
                </c:pt>
                <c:pt idx="4">
                  <c:v>-3</c:v>
                </c:pt>
                <c:pt idx="5">
                  <c:v>1</c:v>
                </c:pt>
                <c:pt idx="6">
                  <c:v>-1</c:v>
                </c:pt>
                <c:pt idx="7">
                  <c:v>1</c:v>
                </c:pt>
                <c:pt idx="8">
                  <c:v>-1</c:v>
                </c:pt>
                <c:pt idx="9">
                  <c:v>3</c:v>
                </c:pt>
                <c:pt idx="10">
                  <c:v>0</c:v>
                </c:pt>
                <c:pt idx="11">
                  <c:v>0</c:v>
                </c:pt>
                <c:pt idx="12">
                  <c:v>1</c:v>
                </c:pt>
                <c:pt idx="13">
                  <c:v>-1</c:v>
                </c:pt>
                <c:pt idx="14">
                  <c:v>1</c:v>
                </c:pt>
                <c:pt idx="15">
                  <c:v>2</c:v>
                </c:pt>
                <c:pt idx="16">
                  <c:v>3</c:v>
                </c:pt>
                <c:pt idx="17">
                  <c:v>-1</c:v>
                </c:pt>
                <c:pt idx="18">
                  <c:v>1</c:v>
                </c:pt>
                <c:pt idx="19">
                  <c:v>0</c:v>
                </c:pt>
                <c:pt idx="20">
                  <c:v>1</c:v>
                </c:pt>
                <c:pt idx="21">
                  <c:v>0</c:v>
                </c:pt>
                <c:pt idx="22">
                  <c:v>-1</c:v>
                </c:pt>
                <c:pt idx="23">
                  <c:v>2</c:v>
                </c:pt>
                <c:pt idx="24">
                  <c:v>-2</c:v>
                </c:pt>
                <c:pt idx="25">
                  <c:v>0</c:v>
                </c:pt>
                <c:pt idx="26">
                  <c:v>-1</c:v>
                </c:pt>
                <c:pt idx="27">
                  <c:v>0</c:v>
                </c:pt>
                <c:pt idx="28">
                  <c:v>-3</c:v>
                </c:pt>
                <c:pt idx="29">
                  <c:v>0</c:v>
                </c:pt>
                <c:pt idx="30">
                  <c:v>0</c:v>
                </c:pt>
                <c:pt idx="31">
                  <c:v>-2</c:v>
                </c:pt>
                <c:pt idx="32">
                  <c:v>1</c:v>
                </c:pt>
                <c:pt idx="33">
                  <c:v>1</c:v>
                </c:pt>
                <c:pt idx="34">
                  <c:v>-2</c:v>
                </c:pt>
                <c:pt idx="35">
                  <c:v>1</c:v>
                </c:pt>
                <c:pt idx="36">
                  <c:v>-1</c:v>
                </c:pt>
                <c:pt idx="37">
                  <c:v>2</c:v>
                </c:pt>
                <c:pt idx="38">
                  <c:v>1</c:v>
                </c:pt>
                <c:pt idx="39">
                  <c:v>1</c:v>
                </c:pt>
                <c:pt idx="40">
                  <c:v>-1</c:v>
                </c:pt>
                <c:pt idx="41">
                  <c:v>-1</c:v>
                </c:pt>
                <c:pt idx="42">
                  <c:v>2</c:v>
                </c:pt>
                <c:pt idx="43">
                  <c:v>0</c:v>
                </c:pt>
                <c:pt idx="44">
                  <c:v>0</c:v>
                </c:pt>
                <c:pt idx="45">
                  <c:v>0</c:v>
                </c:pt>
                <c:pt idx="46">
                  <c:v>-3</c:v>
                </c:pt>
                <c:pt idx="47">
                  <c:v>1</c:v>
                </c:pt>
                <c:pt idx="48">
                  <c:v>0</c:v>
                </c:pt>
                <c:pt idx="49">
                  <c:v>1</c:v>
                </c:pt>
                <c:pt idx="50">
                  <c:v>-1</c:v>
                </c:pt>
                <c:pt idx="51">
                  <c:v>-1</c:v>
                </c:pt>
                <c:pt idx="52">
                  <c:v>-1</c:v>
                </c:pt>
                <c:pt idx="53">
                  <c:v>-1</c:v>
                </c:pt>
                <c:pt idx="54">
                  <c:v>-1</c:v>
                </c:pt>
                <c:pt idx="55">
                  <c:v>-2</c:v>
                </c:pt>
                <c:pt idx="56">
                  <c:v>-2</c:v>
                </c:pt>
                <c:pt idx="57">
                  <c:v>-1</c:v>
                </c:pt>
                <c:pt idx="58">
                  <c:v>1</c:v>
                </c:pt>
                <c:pt idx="59">
                  <c:v>-1</c:v>
                </c:pt>
                <c:pt idx="60">
                  <c:v>0</c:v>
                </c:pt>
                <c:pt idx="61">
                  <c:v>-1</c:v>
                </c:pt>
                <c:pt idx="63">
                  <c:v>0</c:v>
                </c:pt>
                <c:pt idx="64">
                  <c:v>-1</c:v>
                </c:pt>
                <c:pt idx="65">
                  <c:v>-1</c:v>
                </c:pt>
                <c:pt idx="66">
                  <c:v>1</c:v>
                </c:pt>
                <c:pt idx="67">
                  <c:v>0</c:v>
                </c:pt>
                <c:pt idx="68">
                  <c:v>-1</c:v>
                </c:pt>
                <c:pt idx="69">
                  <c:v>-1</c:v>
                </c:pt>
                <c:pt idx="70">
                  <c:v>0</c:v>
                </c:pt>
                <c:pt idx="71">
                  <c:v>2</c:v>
                </c:pt>
                <c:pt idx="72">
                  <c:v>-1</c:v>
                </c:pt>
                <c:pt idx="73">
                  <c:v>-2</c:v>
                </c:pt>
                <c:pt idx="74">
                  <c:v>0</c:v>
                </c:pt>
                <c:pt idx="75">
                  <c:v>-1</c:v>
                </c:pt>
              </c:numCache>
            </c:numRef>
          </c:yVal>
          <c:smooth val="0"/>
          <c:extLst>
            <c:ext xmlns:c16="http://schemas.microsoft.com/office/drawing/2014/chart" uri="{C3380CC4-5D6E-409C-BE32-E72D297353CC}">
              <c16:uniqueId val="{00000000-06B5-4D0E-977F-678F6AEC36B3}"/>
            </c:ext>
          </c:extLst>
        </c:ser>
        <c:dLbls>
          <c:showLegendKey val="0"/>
          <c:showVal val="0"/>
          <c:showCatName val="0"/>
          <c:showSerName val="0"/>
          <c:showPercent val="0"/>
          <c:showBubbleSize val="0"/>
        </c:dLbls>
        <c:axId val="1021073872"/>
        <c:axId val="1021053232"/>
      </c:scatterChart>
      <c:valAx>
        <c:axId val="102107387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1053232"/>
        <c:crosses val="autoZero"/>
        <c:crossBetween val="midCat"/>
      </c:valAx>
      <c:valAx>
        <c:axId val="10210532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1073872"/>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'Paired data'!$AN$5:$AN$80</c:f>
              <c:numCache>
                <c:formatCode>General</c:formatCode>
                <c:ptCount val="76"/>
                <c:pt idx="0">
                  <c:v>-1</c:v>
                </c:pt>
                <c:pt idx="1">
                  <c:v>-1</c:v>
                </c:pt>
                <c:pt idx="2">
                  <c:v>3</c:v>
                </c:pt>
                <c:pt idx="3">
                  <c:v>0</c:v>
                </c:pt>
                <c:pt idx="4">
                  <c:v>-1</c:v>
                </c:pt>
                <c:pt idx="5">
                  <c:v>1</c:v>
                </c:pt>
                <c:pt idx="6">
                  <c:v>1</c:v>
                </c:pt>
                <c:pt idx="7">
                  <c:v>1</c:v>
                </c:pt>
                <c:pt idx="8">
                  <c:v>0</c:v>
                </c:pt>
                <c:pt idx="9">
                  <c:v>3</c:v>
                </c:pt>
                <c:pt idx="10">
                  <c:v>0</c:v>
                </c:pt>
                <c:pt idx="11">
                  <c:v>0</c:v>
                </c:pt>
                <c:pt idx="12">
                  <c:v>1</c:v>
                </c:pt>
                <c:pt idx="13">
                  <c:v>2</c:v>
                </c:pt>
                <c:pt idx="14">
                  <c:v>2</c:v>
                </c:pt>
                <c:pt idx="15">
                  <c:v>2</c:v>
                </c:pt>
                <c:pt idx="16">
                  <c:v>3</c:v>
                </c:pt>
                <c:pt idx="17">
                  <c:v>1</c:v>
                </c:pt>
                <c:pt idx="18">
                  <c:v>1</c:v>
                </c:pt>
                <c:pt idx="19">
                  <c:v>1</c:v>
                </c:pt>
                <c:pt idx="20">
                  <c:v>0</c:v>
                </c:pt>
                <c:pt idx="21">
                  <c:v>1</c:v>
                </c:pt>
                <c:pt idx="22">
                  <c:v>1</c:v>
                </c:pt>
                <c:pt idx="23">
                  <c:v>1</c:v>
                </c:pt>
                <c:pt idx="24">
                  <c:v>1</c:v>
                </c:pt>
                <c:pt idx="25">
                  <c:v>1</c:v>
                </c:pt>
                <c:pt idx="26">
                  <c:v>-1</c:v>
                </c:pt>
                <c:pt idx="27">
                  <c:v>0</c:v>
                </c:pt>
                <c:pt idx="28">
                  <c:v>-2</c:v>
                </c:pt>
                <c:pt idx="29">
                  <c:v>0</c:v>
                </c:pt>
                <c:pt idx="30">
                  <c:v>2</c:v>
                </c:pt>
                <c:pt idx="31">
                  <c:v>-1</c:v>
                </c:pt>
                <c:pt idx="32">
                  <c:v>1</c:v>
                </c:pt>
                <c:pt idx="33">
                  <c:v>1</c:v>
                </c:pt>
                <c:pt idx="34">
                  <c:v>-3</c:v>
                </c:pt>
                <c:pt idx="35">
                  <c:v>2</c:v>
                </c:pt>
                <c:pt idx="36">
                  <c:v>1</c:v>
                </c:pt>
                <c:pt idx="37">
                  <c:v>2</c:v>
                </c:pt>
                <c:pt idx="38">
                  <c:v>2</c:v>
                </c:pt>
                <c:pt idx="39">
                  <c:v>2</c:v>
                </c:pt>
                <c:pt idx="40">
                  <c:v>2</c:v>
                </c:pt>
                <c:pt idx="41">
                  <c:v>2</c:v>
                </c:pt>
                <c:pt idx="42">
                  <c:v>2</c:v>
                </c:pt>
                <c:pt idx="43">
                  <c:v>1</c:v>
                </c:pt>
                <c:pt idx="44">
                  <c:v>-1</c:v>
                </c:pt>
                <c:pt idx="45">
                  <c:v>1</c:v>
                </c:pt>
                <c:pt idx="46">
                  <c:v>1</c:v>
                </c:pt>
                <c:pt idx="47">
                  <c:v>1</c:v>
                </c:pt>
                <c:pt idx="48">
                  <c:v>1</c:v>
                </c:pt>
                <c:pt idx="49">
                  <c:v>1</c:v>
                </c:pt>
                <c:pt idx="50">
                  <c:v>1</c:v>
                </c:pt>
                <c:pt idx="51">
                  <c:v>0</c:v>
                </c:pt>
                <c:pt idx="52">
                  <c:v>-2</c:v>
                </c:pt>
                <c:pt idx="53">
                  <c:v>0</c:v>
                </c:pt>
                <c:pt idx="54">
                  <c:v>-1</c:v>
                </c:pt>
                <c:pt idx="55">
                  <c:v>-1</c:v>
                </c:pt>
                <c:pt idx="56">
                  <c:v>0</c:v>
                </c:pt>
                <c:pt idx="57">
                  <c:v>2</c:v>
                </c:pt>
                <c:pt idx="58">
                  <c:v>2</c:v>
                </c:pt>
                <c:pt idx="59">
                  <c:v>1</c:v>
                </c:pt>
                <c:pt idx="60">
                  <c:v>0</c:v>
                </c:pt>
                <c:pt idx="61">
                  <c:v>1</c:v>
                </c:pt>
                <c:pt idx="62">
                  <c:v>2</c:v>
                </c:pt>
                <c:pt idx="63">
                  <c:v>1</c:v>
                </c:pt>
                <c:pt idx="64">
                  <c:v>-1</c:v>
                </c:pt>
                <c:pt idx="65">
                  <c:v>1</c:v>
                </c:pt>
                <c:pt idx="66">
                  <c:v>0</c:v>
                </c:pt>
                <c:pt idx="67">
                  <c:v>0</c:v>
                </c:pt>
                <c:pt idx="68">
                  <c:v>0</c:v>
                </c:pt>
                <c:pt idx="69">
                  <c:v>2</c:v>
                </c:pt>
                <c:pt idx="70">
                  <c:v>1</c:v>
                </c:pt>
                <c:pt idx="71">
                  <c:v>2</c:v>
                </c:pt>
                <c:pt idx="72">
                  <c:v>1</c:v>
                </c:pt>
                <c:pt idx="73">
                  <c:v>-1</c:v>
                </c:pt>
                <c:pt idx="74">
                  <c:v>-1</c:v>
                </c:pt>
                <c:pt idx="75">
                  <c:v>0</c:v>
                </c:pt>
              </c:numCache>
            </c:numRef>
          </c:xVal>
          <c:yVal>
            <c:numRef>
              <c:f>'Paired data'!$AO$5:$AO$80</c:f>
              <c:numCache>
                <c:formatCode>General</c:formatCode>
                <c:ptCount val="76"/>
                <c:pt idx="0">
                  <c:v>-1</c:v>
                </c:pt>
                <c:pt idx="1">
                  <c:v>-1</c:v>
                </c:pt>
                <c:pt idx="2">
                  <c:v>3</c:v>
                </c:pt>
                <c:pt idx="3">
                  <c:v>-1</c:v>
                </c:pt>
                <c:pt idx="4">
                  <c:v>-2</c:v>
                </c:pt>
                <c:pt idx="5">
                  <c:v>1</c:v>
                </c:pt>
                <c:pt idx="6">
                  <c:v>-1</c:v>
                </c:pt>
                <c:pt idx="7">
                  <c:v>1</c:v>
                </c:pt>
                <c:pt idx="8">
                  <c:v>-1</c:v>
                </c:pt>
                <c:pt idx="9">
                  <c:v>3</c:v>
                </c:pt>
                <c:pt idx="10">
                  <c:v>0</c:v>
                </c:pt>
                <c:pt idx="11">
                  <c:v>0</c:v>
                </c:pt>
                <c:pt idx="12">
                  <c:v>1</c:v>
                </c:pt>
                <c:pt idx="13">
                  <c:v>1</c:v>
                </c:pt>
                <c:pt idx="14">
                  <c:v>1</c:v>
                </c:pt>
                <c:pt idx="15">
                  <c:v>1</c:v>
                </c:pt>
                <c:pt idx="16">
                  <c:v>3</c:v>
                </c:pt>
                <c:pt idx="17">
                  <c:v>0</c:v>
                </c:pt>
                <c:pt idx="18">
                  <c:v>0</c:v>
                </c:pt>
                <c:pt idx="19">
                  <c:v>1</c:v>
                </c:pt>
                <c:pt idx="20">
                  <c:v>1</c:v>
                </c:pt>
                <c:pt idx="21">
                  <c:v>-1</c:v>
                </c:pt>
                <c:pt idx="22">
                  <c:v>-1</c:v>
                </c:pt>
                <c:pt idx="23">
                  <c:v>0</c:v>
                </c:pt>
                <c:pt idx="24">
                  <c:v>-2</c:v>
                </c:pt>
                <c:pt idx="25">
                  <c:v>-1</c:v>
                </c:pt>
                <c:pt idx="26">
                  <c:v>0</c:v>
                </c:pt>
                <c:pt idx="27">
                  <c:v>0</c:v>
                </c:pt>
                <c:pt idx="28">
                  <c:v>-3</c:v>
                </c:pt>
                <c:pt idx="29">
                  <c:v>0</c:v>
                </c:pt>
                <c:pt idx="30">
                  <c:v>0</c:v>
                </c:pt>
                <c:pt idx="31">
                  <c:v>-2</c:v>
                </c:pt>
                <c:pt idx="32">
                  <c:v>1</c:v>
                </c:pt>
                <c:pt idx="33">
                  <c:v>2</c:v>
                </c:pt>
                <c:pt idx="34">
                  <c:v>-2</c:v>
                </c:pt>
                <c:pt idx="35">
                  <c:v>1</c:v>
                </c:pt>
                <c:pt idx="36">
                  <c:v>0</c:v>
                </c:pt>
                <c:pt idx="37">
                  <c:v>1</c:v>
                </c:pt>
                <c:pt idx="38">
                  <c:v>2</c:v>
                </c:pt>
                <c:pt idx="39">
                  <c:v>3</c:v>
                </c:pt>
                <c:pt idx="40">
                  <c:v>1</c:v>
                </c:pt>
                <c:pt idx="41">
                  <c:v>1</c:v>
                </c:pt>
                <c:pt idx="42">
                  <c:v>2</c:v>
                </c:pt>
                <c:pt idx="43">
                  <c:v>0</c:v>
                </c:pt>
                <c:pt idx="44">
                  <c:v>1</c:v>
                </c:pt>
                <c:pt idx="45">
                  <c:v>1</c:v>
                </c:pt>
                <c:pt idx="46">
                  <c:v>1</c:v>
                </c:pt>
                <c:pt idx="47">
                  <c:v>1</c:v>
                </c:pt>
                <c:pt idx="48">
                  <c:v>1</c:v>
                </c:pt>
                <c:pt idx="49">
                  <c:v>2</c:v>
                </c:pt>
                <c:pt idx="50">
                  <c:v>1</c:v>
                </c:pt>
                <c:pt idx="51">
                  <c:v>-2</c:v>
                </c:pt>
                <c:pt idx="52">
                  <c:v>-1</c:v>
                </c:pt>
                <c:pt idx="53">
                  <c:v>-1</c:v>
                </c:pt>
                <c:pt idx="54">
                  <c:v>1</c:v>
                </c:pt>
                <c:pt idx="55">
                  <c:v>-2</c:v>
                </c:pt>
                <c:pt idx="56">
                  <c:v>0</c:v>
                </c:pt>
                <c:pt idx="57">
                  <c:v>1</c:v>
                </c:pt>
                <c:pt idx="58">
                  <c:v>1</c:v>
                </c:pt>
                <c:pt idx="59">
                  <c:v>1</c:v>
                </c:pt>
                <c:pt idx="60">
                  <c:v>-2</c:v>
                </c:pt>
                <c:pt idx="61">
                  <c:v>-1</c:v>
                </c:pt>
                <c:pt idx="62">
                  <c:v>-2</c:v>
                </c:pt>
                <c:pt idx="63">
                  <c:v>1</c:v>
                </c:pt>
                <c:pt idx="64">
                  <c:v>-1</c:v>
                </c:pt>
                <c:pt idx="65">
                  <c:v>1</c:v>
                </c:pt>
                <c:pt idx="66">
                  <c:v>1</c:v>
                </c:pt>
                <c:pt idx="67">
                  <c:v>0</c:v>
                </c:pt>
                <c:pt idx="68">
                  <c:v>-1</c:v>
                </c:pt>
                <c:pt idx="69">
                  <c:v>1</c:v>
                </c:pt>
                <c:pt idx="70">
                  <c:v>0</c:v>
                </c:pt>
                <c:pt idx="71">
                  <c:v>1</c:v>
                </c:pt>
                <c:pt idx="72">
                  <c:v>0</c:v>
                </c:pt>
                <c:pt idx="73">
                  <c:v>-2</c:v>
                </c:pt>
                <c:pt idx="74">
                  <c:v>-1</c:v>
                </c:pt>
                <c:pt idx="75">
                  <c:v>2</c:v>
                </c:pt>
              </c:numCache>
            </c:numRef>
          </c:yVal>
          <c:smooth val="0"/>
          <c:extLst>
            <c:ext xmlns:c16="http://schemas.microsoft.com/office/drawing/2014/chart" uri="{C3380CC4-5D6E-409C-BE32-E72D297353CC}">
              <c16:uniqueId val="{00000000-2098-46C6-B380-ABB9B21904FE}"/>
            </c:ext>
          </c:extLst>
        </c:ser>
        <c:dLbls>
          <c:showLegendKey val="0"/>
          <c:showVal val="0"/>
          <c:showCatName val="0"/>
          <c:showSerName val="0"/>
          <c:showPercent val="0"/>
          <c:showBubbleSize val="0"/>
        </c:dLbls>
        <c:axId val="1021073872"/>
        <c:axId val="1021053232"/>
      </c:scatterChart>
      <c:valAx>
        <c:axId val="102107387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1053232"/>
        <c:crosses val="autoZero"/>
        <c:crossBetween val="midCat"/>
      </c:valAx>
      <c:valAx>
        <c:axId val="10210532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1073872"/>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'Paired data'!$AP$5:$AP$80</c:f>
              <c:numCache>
                <c:formatCode>General</c:formatCode>
                <c:ptCount val="76"/>
                <c:pt idx="0">
                  <c:v>-1</c:v>
                </c:pt>
                <c:pt idx="1">
                  <c:v>-1</c:v>
                </c:pt>
                <c:pt idx="2">
                  <c:v>3</c:v>
                </c:pt>
                <c:pt idx="3">
                  <c:v>1</c:v>
                </c:pt>
                <c:pt idx="4">
                  <c:v>0</c:v>
                </c:pt>
                <c:pt idx="5">
                  <c:v>1</c:v>
                </c:pt>
                <c:pt idx="6">
                  <c:v>0</c:v>
                </c:pt>
                <c:pt idx="7">
                  <c:v>1</c:v>
                </c:pt>
                <c:pt idx="8">
                  <c:v>0</c:v>
                </c:pt>
                <c:pt idx="9">
                  <c:v>3</c:v>
                </c:pt>
                <c:pt idx="10">
                  <c:v>2</c:v>
                </c:pt>
                <c:pt idx="11">
                  <c:v>2</c:v>
                </c:pt>
                <c:pt idx="12">
                  <c:v>2</c:v>
                </c:pt>
                <c:pt idx="13">
                  <c:v>-1</c:v>
                </c:pt>
                <c:pt idx="14">
                  <c:v>2</c:v>
                </c:pt>
                <c:pt idx="15">
                  <c:v>2</c:v>
                </c:pt>
                <c:pt idx="16">
                  <c:v>3</c:v>
                </c:pt>
                <c:pt idx="17">
                  <c:v>1</c:v>
                </c:pt>
                <c:pt idx="18">
                  <c:v>1</c:v>
                </c:pt>
                <c:pt idx="19">
                  <c:v>1</c:v>
                </c:pt>
                <c:pt idx="20">
                  <c:v>1</c:v>
                </c:pt>
                <c:pt idx="21">
                  <c:v>2</c:v>
                </c:pt>
                <c:pt idx="22">
                  <c:v>1</c:v>
                </c:pt>
                <c:pt idx="23">
                  <c:v>2</c:v>
                </c:pt>
                <c:pt idx="24">
                  <c:v>0</c:v>
                </c:pt>
                <c:pt idx="25">
                  <c:v>0</c:v>
                </c:pt>
                <c:pt idx="26">
                  <c:v>0</c:v>
                </c:pt>
                <c:pt idx="27">
                  <c:v>0</c:v>
                </c:pt>
                <c:pt idx="28">
                  <c:v>-2</c:v>
                </c:pt>
                <c:pt idx="29">
                  <c:v>1</c:v>
                </c:pt>
                <c:pt idx="30">
                  <c:v>2</c:v>
                </c:pt>
                <c:pt idx="31">
                  <c:v>1</c:v>
                </c:pt>
                <c:pt idx="32">
                  <c:v>2</c:v>
                </c:pt>
                <c:pt idx="33">
                  <c:v>2</c:v>
                </c:pt>
                <c:pt idx="34">
                  <c:v>-2</c:v>
                </c:pt>
                <c:pt idx="35">
                  <c:v>2</c:v>
                </c:pt>
                <c:pt idx="36">
                  <c:v>1</c:v>
                </c:pt>
                <c:pt idx="37">
                  <c:v>1</c:v>
                </c:pt>
                <c:pt idx="38">
                  <c:v>3</c:v>
                </c:pt>
                <c:pt idx="39">
                  <c:v>2</c:v>
                </c:pt>
                <c:pt idx="40">
                  <c:v>3</c:v>
                </c:pt>
                <c:pt idx="41">
                  <c:v>3</c:v>
                </c:pt>
                <c:pt idx="42">
                  <c:v>2</c:v>
                </c:pt>
                <c:pt idx="43">
                  <c:v>1</c:v>
                </c:pt>
                <c:pt idx="44">
                  <c:v>-1</c:v>
                </c:pt>
                <c:pt idx="45">
                  <c:v>0</c:v>
                </c:pt>
                <c:pt idx="46">
                  <c:v>2</c:v>
                </c:pt>
                <c:pt idx="47">
                  <c:v>2</c:v>
                </c:pt>
                <c:pt idx="48">
                  <c:v>1</c:v>
                </c:pt>
                <c:pt idx="49">
                  <c:v>2</c:v>
                </c:pt>
                <c:pt idx="50">
                  <c:v>2</c:v>
                </c:pt>
                <c:pt idx="51">
                  <c:v>1</c:v>
                </c:pt>
                <c:pt idx="52">
                  <c:v>0</c:v>
                </c:pt>
                <c:pt idx="53">
                  <c:v>0</c:v>
                </c:pt>
                <c:pt idx="54">
                  <c:v>0</c:v>
                </c:pt>
                <c:pt idx="55">
                  <c:v>1</c:v>
                </c:pt>
                <c:pt idx="56">
                  <c:v>0</c:v>
                </c:pt>
                <c:pt idx="57">
                  <c:v>1</c:v>
                </c:pt>
                <c:pt idx="58">
                  <c:v>1</c:v>
                </c:pt>
                <c:pt idx="59">
                  <c:v>1</c:v>
                </c:pt>
                <c:pt idx="60">
                  <c:v>1</c:v>
                </c:pt>
                <c:pt idx="61">
                  <c:v>2</c:v>
                </c:pt>
                <c:pt idx="62">
                  <c:v>-1</c:v>
                </c:pt>
                <c:pt idx="63">
                  <c:v>1</c:v>
                </c:pt>
                <c:pt idx="64">
                  <c:v>1</c:v>
                </c:pt>
                <c:pt idx="65">
                  <c:v>2</c:v>
                </c:pt>
                <c:pt idx="66">
                  <c:v>0</c:v>
                </c:pt>
                <c:pt idx="67">
                  <c:v>1</c:v>
                </c:pt>
                <c:pt idx="68">
                  <c:v>2</c:v>
                </c:pt>
                <c:pt idx="69">
                  <c:v>1</c:v>
                </c:pt>
                <c:pt idx="70">
                  <c:v>2</c:v>
                </c:pt>
                <c:pt idx="71">
                  <c:v>2</c:v>
                </c:pt>
                <c:pt idx="72">
                  <c:v>1</c:v>
                </c:pt>
                <c:pt idx="73">
                  <c:v>3</c:v>
                </c:pt>
                <c:pt idx="74">
                  <c:v>-1</c:v>
                </c:pt>
                <c:pt idx="75">
                  <c:v>2</c:v>
                </c:pt>
              </c:numCache>
            </c:numRef>
          </c:xVal>
          <c:yVal>
            <c:numRef>
              <c:f>'Paired data'!$AQ$5:$AQ$80</c:f>
              <c:numCache>
                <c:formatCode>General</c:formatCode>
                <c:ptCount val="76"/>
                <c:pt idx="0">
                  <c:v>-2</c:v>
                </c:pt>
                <c:pt idx="1">
                  <c:v>-1</c:v>
                </c:pt>
                <c:pt idx="2">
                  <c:v>3</c:v>
                </c:pt>
                <c:pt idx="3">
                  <c:v>-2</c:v>
                </c:pt>
                <c:pt idx="4">
                  <c:v>-1</c:v>
                </c:pt>
                <c:pt idx="5">
                  <c:v>1</c:v>
                </c:pt>
                <c:pt idx="6">
                  <c:v>-1</c:v>
                </c:pt>
                <c:pt idx="7">
                  <c:v>1</c:v>
                </c:pt>
                <c:pt idx="8">
                  <c:v>-1</c:v>
                </c:pt>
                <c:pt idx="9">
                  <c:v>3</c:v>
                </c:pt>
                <c:pt idx="10">
                  <c:v>0</c:v>
                </c:pt>
                <c:pt idx="11">
                  <c:v>0</c:v>
                </c:pt>
                <c:pt idx="12">
                  <c:v>1</c:v>
                </c:pt>
                <c:pt idx="13">
                  <c:v>-1</c:v>
                </c:pt>
                <c:pt idx="14">
                  <c:v>3</c:v>
                </c:pt>
                <c:pt idx="15">
                  <c:v>1</c:v>
                </c:pt>
                <c:pt idx="16">
                  <c:v>3</c:v>
                </c:pt>
                <c:pt idx="17">
                  <c:v>1</c:v>
                </c:pt>
                <c:pt idx="18">
                  <c:v>0</c:v>
                </c:pt>
                <c:pt idx="19">
                  <c:v>0</c:v>
                </c:pt>
                <c:pt idx="20">
                  <c:v>0</c:v>
                </c:pt>
                <c:pt idx="21">
                  <c:v>1</c:v>
                </c:pt>
                <c:pt idx="22">
                  <c:v>-2</c:v>
                </c:pt>
                <c:pt idx="23">
                  <c:v>2</c:v>
                </c:pt>
                <c:pt idx="24">
                  <c:v>-1</c:v>
                </c:pt>
                <c:pt idx="25">
                  <c:v>0</c:v>
                </c:pt>
                <c:pt idx="26">
                  <c:v>0</c:v>
                </c:pt>
                <c:pt idx="27">
                  <c:v>0</c:v>
                </c:pt>
                <c:pt idx="28">
                  <c:v>-3</c:v>
                </c:pt>
                <c:pt idx="29">
                  <c:v>-2</c:v>
                </c:pt>
                <c:pt idx="30">
                  <c:v>0</c:v>
                </c:pt>
                <c:pt idx="31">
                  <c:v>-2</c:v>
                </c:pt>
                <c:pt idx="32">
                  <c:v>-1</c:v>
                </c:pt>
                <c:pt idx="33">
                  <c:v>1</c:v>
                </c:pt>
                <c:pt idx="34">
                  <c:v>-2</c:v>
                </c:pt>
                <c:pt idx="35">
                  <c:v>1</c:v>
                </c:pt>
                <c:pt idx="36">
                  <c:v>0</c:v>
                </c:pt>
                <c:pt idx="37">
                  <c:v>0</c:v>
                </c:pt>
                <c:pt idx="38">
                  <c:v>1</c:v>
                </c:pt>
                <c:pt idx="39">
                  <c:v>1</c:v>
                </c:pt>
                <c:pt idx="40">
                  <c:v>0</c:v>
                </c:pt>
                <c:pt idx="41">
                  <c:v>1</c:v>
                </c:pt>
                <c:pt idx="42">
                  <c:v>2</c:v>
                </c:pt>
                <c:pt idx="43">
                  <c:v>0</c:v>
                </c:pt>
                <c:pt idx="44">
                  <c:v>1</c:v>
                </c:pt>
                <c:pt idx="45">
                  <c:v>-1</c:v>
                </c:pt>
                <c:pt idx="46">
                  <c:v>1</c:v>
                </c:pt>
                <c:pt idx="47">
                  <c:v>1</c:v>
                </c:pt>
                <c:pt idx="48">
                  <c:v>0</c:v>
                </c:pt>
                <c:pt idx="49">
                  <c:v>2</c:v>
                </c:pt>
                <c:pt idx="50">
                  <c:v>1</c:v>
                </c:pt>
                <c:pt idx="51">
                  <c:v>-1</c:v>
                </c:pt>
                <c:pt idx="52">
                  <c:v>2</c:v>
                </c:pt>
                <c:pt idx="53">
                  <c:v>-1</c:v>
                </c:pt>
                <c:pt idx="54">
                  <c:v>1</c:v>
                </c:pt>
                <c:pt idx="55">
                  <c:v>-1</c:v>
                </c:pt>
                <c:pt idx="56">
                  <c:v>-2</c:v>
                </c:pt>
                <c:pt idx="57">
                  <c:v>0</c:v>
                </c:pt>
                <c:pt idx="58">
                  <c:v>1</c:v>
                </c:pt>
                <c:pt idx="59">
                  <c:v>0</c:v>
                </c:pt>
                <c:pt idx="60">
                  <c:v>-1</c:v>
                </c:pt>
                <c:pt idx="61">
                  <c:v>-1</c:v>
                </c:pt>
                <c:pt idx="62">
                  <c:v>-1</c:v>
                </c:pt>
                <c:pt idx="63">
                  <c:v>0</c:v>
                </c:pt>
                <c:pt idx="64">
                  <c:v>-1</c:v>
                </c:pt>
                <c:pt idx="65">
                  <c:v>1</c:v>
                </c:pt>
                <c:pt idx="66">
                  <c:v>2</c:v>
                </c:pt>
                <c:pt idx="67">
                  <c:v>1</c:v>
                </c:pt>
                <c:pt idx="68">
                  <c:v>0</c:v>
                </c:pt>
                <c:pt idx="69">
                  <c:v>-1</c:v>
                </c:pt>
                <c:pt idx="70">
                  <c:v>0</c:v>
                </c:pt>
                <c:pt idx="71">
                  <c:v>2</c:v>
                </c:pt>
                <c:pt idx="72">
                  <c:v>0</c:v>
                </c:pt>
                <c:pt idx="73">
                  <c:v>1</c:v>
                </c:pt>
                <c:pt idx="74">
                  <c:v>-1</c:v>
                </c:pt>
                <c:pt idx="75">
                  <c:v>1</c:v>
                </c:pt>
              </c:numCache>
            </c:numRef>
          </c:yVal>
          <c:smooth val="0"/>
          <c:extLst>
            <c:ext xmlns:c16="http://schemas.microsoft.com/office/drawing/2014/chart" uri="{C3380CC4-5D6E-409C-BE32-E72D297353CC}">
              <c16:uniqueId val="{00000000-D4BB-4F48-9513-BA7FAB7BDB75}"/>
            </c:ext>
          </c:extLst>
        </c:ser>
        <c:dLbls>
          <c:showLegendKey val="0"/>
          <c:showVal val="0"/>
          <c:showCatName val="0"/>
          <c:showSerName val="0"/>
          <c:showPercent val="0"/>
          <c:showBubbleSize val="0"/>
        </c:dLbls>
        <c:axId val="1021073872"/>
        <c:axId val="1021053232"/>
      </c:scatterChart>
      <c:valAx>
        <c:axId val="102107387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1053232"/>
        <c:crosses val="autoZero"/>
        <c:crossBetween val="midCat"/>
      </c:valAx>
      <c:valAx>
        <c:axId val="10210532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1073872"/>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166-40EC-B276-FD36F8475E1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166-40EC-B276-FD36F8475E1C}"/>
              </c:ext>
            </c:extLst>
          </c:dPt>
          <c:val>
            <c:numRef>
              <c:f>'Paired data'!$O$113:$O$114</c:f>
              <c:numCache>
                <c:formatCode>General</c:formatCode>
                <c:ptCount val="2"/>
                <c:pt idx="0">
                  <c:v>63</c:v>
                </c:pt>
                <c:pt idx="1">
                  <c:v>10</c:v>
                </c:pt>
              </c:numCache>
            </c:numRef>
          </c:val>
          <c:extLst>
            <c:ext xmlns:c16="http://schemas.microsoft.com/office/drawing/2014/chart" uri="{C3380CC4-5D6E-409C-BE32-E72D297353CC}">
              <c16:uniqueId val="{00000004-D166-40EC-B276-FD36F8475E1C}"/>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5A6-4BB9-8E03-819D1396599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5A6-4BB9-8E03-819D1396599F}"/>
              </c:ext>
            </c:extLst>
          </c:dPt>
          <c:val>
            <c:numRef>
              <c:f>'Paired data'!$J$113:$J$114</c:f>
              <c:numCache>
                <c:formatCode>General</c:formatCode>
                <c:ptCount val="2"/>
                <c:pt idx="0">
                  <c:v>13</c:v>
                </c:pt>
                <c:pt idx="1">
                  <c:v>61</c:v>
                </c:pt>
              </c:numCache>
            </c:numRef>
          </c:val>
          <c:extLst>
            <c:ext xmlns:c16="http://schemas.microsoft.com/office/drawing/2014/chart" uri="{C3380CC4-5D6E-409C-BE32-E72D297353CC}">
              <c16:uniqueId val="{00000004-A5A6-4BB9-8E03-819D1396599F}"/>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'AQs paired'!$AN$83</c:f>
              <c:numCache>
                <c:formatCode>0.00</c:formatCode>
                <c:ptCount val="1"/>
                <c:pt idx="0">
                  <c:v>1.3026315789473684</c:v>
                </c:pt>
              </c:numCache>
            </c:numRef>
          </c:val>
          <c:extLst>
            <c:ext xmlns:c16="http://schemas.microsoft.com/office/drawing/2014/chart" uri="{C3380CC4-5D6E-409C-BE32-E72D297353CC}">
              <c16:uniqueId val="{00000000-77A1-4527-A5C1-58E6837A504A}"/>
            </c:ext>
          </c:extLst>
        </c:ser>
        <c:ser>
          <c:idx val="1"/>
          <c:order val="1"/>
          <c:spPr>
            <a:solidFill>
              <a:schemeClr val="accent2"/>
            </a:solidFill>
            <a:ln>
              <a:noFill/>
            </a:ln>
            <a:effectLst/>
          </c:spPr>
          <c:invertIfNegative val="0"/>
          <c:val>
            <c:numRef>
              <c:f>'AQs paired'!$AO$83</c:f>
              <c:numCache>
                <c:formatCode>0.00</c:formatCode>
                <c:ptCount val="1"/>
                <c:pt idx="0">
                  <c:v>0.44736842105263158</c:v>
                </c:pt>
              </c:numCache>
            </c:numRef>
          </c:val>
          <c:extLst>
            <c:ext xmlns:c16="http://schemas.microsoft.com/office/drawing/2014/chart" uri="{C3380CC4-5D6E-409C-BE32-E72D297353CC}">
              <c16:uniqueId val="{00000001-77A1-4527-A5C1-58E6837A504A}"/>
            </c:ext>
          </c:extLst>
        </c:ser>
        <c:dLbls>
          <c:showLegendKey val="0"/>
          <c:showVal val="0"/>
          <c:showCatName val="0"/>
          <c:showSerName val="0"/>
          <c:showPercent val="0"/>
          <c:showBubbleSize val="0"/>
        </c:dLbls>
        <c:gapWidth val="219"/>
        <c:overlap val="-27"/>
        <c:axId val="813648176"/>
        <c:axId val="813649616"/>
      </c:barChart>
      <c:catAx>
        <c:axId val="81364817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3649616"/>
        <c:crosses val="autoZero"/>
        <c:auto val="1"/>
        <c:lblAlgn val="ctr"/>
        <c:lblOffset val="100"/>
        <c:noMultiLvlLbl val="0"/>
      </c:catAx>
      <c:valAx>
        <c:axId val="813649616"/>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364817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B7D-4620-BF3B-6A0F36546AD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B7D-4620-BF3B-6A0F36546AD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B7D-4620-BF3B-6A0F36546AD3}"/>
              </c:ext>
            </c:extLst>
          </c:dPt>
          <c:val>
            <c:numRef>
              <c:f>'Paired data'!$E$113:$E$115</c:f>
              <c:numCache>
                <c:formatCode>General</c:formatCode>
                <c:ptCount val="3"/>
                <c:pt idx="0">
                  <c:v>21</c:v>
                </c:pt>
                <c:pt idx="1">
                  <c:v>52</c:v>
                </c:pt>
                <c:pt idx="2">
                  <c:v>1</c:v>
                </c:pt>
              </c:numCache>
            </c:numRef>
          </c:val>
          <c:extLst>
            <c:ext xmlns:c16="http://schemas.microsoft.com/office/drawing/2014/chart" uri="{C3380CC4-5D6E-409C-BE32-E72D297353CC}">
              <c16:uniqueId val="{00000006-7B7D-4620-BF3B-6A0F36546AD3}"/>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val>
            <c:numRef>
              <c:f>'Paired data'!$AV$5</c:f>
              <c:numCache>
                <c:formatCode>General</c:formatCode>
                <c:ptCount val="1"/>
                <c:pt idx="0">
                  <c:v>1</c:v>
                </c:pt>
              </c:numCache>
            </c:numRef>
          </c:val>
          <c:extLst>
            <c:ext xmlns:c16="http://schemas.microsoft.com/office/drawing/2014/chart" uri="{C3380CC4-5D6E-409C-BE32-E72D297353CC}">
              <c16:uniqueId val="{00000000-2DC6-4118-86D4-ABDCFEB489FC}"/>
            </c:ext>
          </c:extLst>
        </c:ser>
        <c:ser>
          <c:idx val="1"/>
          <c:order val="1"/>
          <c:spPr>
            <a:solidFill>
              <a:schemeClr val="accent2"/>
            </a:solidFill>
            <a:ln>
              <a:noFill/>
            </a:ln>
            <a:effectLst/>
          </c:spPr>
          <c:invertIfNegative val="0"/>
          <c:val>
            <c:numRef>
              <c:f>'Paired data'!$AV$6</c:f>
              <c:numCache>
                <c:formatCode>General</c:formatCode>
                <c:ptCount val="1"/>
                <c:pt idx="0">
                  <c:v>2</c:v>
                </c:pt>
              </c:numCache>
            </c:numRef>
          </c:val>
          <c:extLst>
            <c:ext xmlns:c16="http://schemas.microsoft.com/office/drawing/2014/chart" uri="{C3380CC4-5D6E-409C-BE32-E72D297353CC}">
              <c16:uniqueId val="{00000001-2DC6-4118-86D4-ABDCFEB489FC}"/>
            </c:ext>
          </c:extLst>
        </c:ser>
        <c:ser>
          <c:idx val="2"/>
          <c:order val="2"/>
          <c:spPr>
            <a:solidFill>
              <a:schemeClr val="accent3"/>
            </a:solidFill>
            <a:ln>
              <a:noFill/>
            </a:ln>
            <a:effectLst/>
          </c:spPr>
          <c:invertIfNegative val="0"/>
          <c:val>
            <c:numRef>
              <c:f>'Paired data'!$AV$7</c:f>
              <c:numCache>
                <c:formatCode>General</c:formatCode>
                <c:ptCount val="1"/>
                <c:pt idx="0">
                  <c:v>2</c:v>
                </c:pt>
              </c:numCache>
            </c:numRef>
          </c:val>
          <c:extLst>
            <c:ext xmlns:c16="http://schemas.microsoft.com/office/drawing/2014/chart" uri="{C3380CC4-5D6E-409C-BE32-E72D297353CC}">
              <c16:uniqueId val="{00000002-2DC6-4118-86D4-ABDCFEB489FC}"/>
            </c:ext>
          </c:extLst>
        </c:ser>
        <c:ser>
          <c:idx val="3"/>
          <c:order val="3"/>
          <c:spPr>
            <a:solidFill>
              <a:schemeClr val="accent4"/>
            </a:solidFill>
            <a:ln>
              <a:noFill/>
            </a:ln>
            <a:effectLst/>
          </c:spPr>
          <c:invertIfNegative val="0"/>
          <c:val>
            <c:numRef>
              <c:f>'Paired data'!$AV$8</c:f>
              <c:numCache>
                <c:formatCode>General</c:formatCode>
                <c:ptCount val="1"/>
                <c:pt idx="0">
                  <c:v>2</c:v>
                </c:pt>
              </c:numCache>
            </c:numRef>
          </c:val>
          <c:extLst>
            <c:ext xmlns:c16="http://schemas.microsoft.com/office/drawing/2014/chart" uri="{C3380CC4-5D6E-409C-BE32-E72D297353CC}">
              <c16:uniqueId val="{00000003-2DC6-4118-86D4-ABDCFEB489FC}"/>
            </c:ext>
          </c:extLst>
        </c:ser>
        <c:ser>
          <c:idx val="4"/>
          <c:order val="4"/>
          <c:spPr>
            <a:solidFill>
              <a:schemeClr val="accent5"/>
            </a:solidFill>
            <a:ln>
              <a:noFill/>
            </a:ln>
            <a:effectLst/>
          </c:spPr>
          <c:invertIfNegative val="0"/>
          <c:val>
            <c:numRef>
              <c:f>'Paired data'!$AV$9</c:f>
              <c:numCache>
                <c:formatCode>General</c:formatCode>
                <c:ptCount val="1"/>
                <c:pt idx="0">
                  <c:v>2</c:v>
                </c:pt>
              </c:numCache>
            </c:numRef>
          </c:val>
          <c:extLst>
            <c:ext xmlns:c16="http://schemas.microsoft.com/office/drawing/2014/chart" uri="{C3380CC4-5D6E-409C-BE32-E72D297353CC}">
              <c16:uniqueId val="{00000004-2DC6-4118-86D4-ABDCFEB489FC}"/>
            </c:ext>
          </c:extLst>
        </c:ser>
        <c:ser>
          <c:idx val="5"/>
          <c:order val="5"/>
          <c:spPr>
            <a:solidFill>
              <a:schemeClr val="accent6"/>
            </a:solidFill>
            <a:ln>
              <a:noFill/>
            </a:ln>
            <a:effectLst/>
          </c:spPr>
          <c:invertIfNegative val="0"/>
          <c:val>
            <c:numRef>
              <c:f>'Paired data'!$AV$10</c:f>
              <c:numCache>
                <c:formatCode>General</c:formatCode>
                <c:ptCount val="1"/>
                <c:pt idx="0">
                  <c:v>0</c:v>
                </c:pt>
              </c:numCache>
            </c:numRef>
          </c:val>
          <c:extLst>
            <c:ext xmlns:c16="http://schemas.microsoft.com/office/drawing/2014/chart" uri="{C3380CC4-5D6E-409C-BE32-E72D297353CC}">
              <c16:uniqueId val="{00000005-2DC6-4118-86D4-ABDCFEB489FC}"/>
            </c:ext>
          </c:extLst>
        </c:ser>
        <c:ser>
          <c:idx val="6"/>
          <c:order val="6"/>
          <c:spPr>
            <a:solidFill>
              <a:schemeClr val="accent1">
                <a:lumMod val="60000"/>
              </a:schemeClr>
            </a:solidFill>
            <a:ln>
              <a:noFill/>
            </a:ln>
            <a:effectLst/>
          </c:spPr>
          <c:invertIfNegative val="0"/>
          <c:val>
            <c:numRef>
              <c:f>'Paired data'!$AV$11</c:f>
              <c:numCache>
                <c:formatCode>General</c:formatCode>
                <c:ptCount val="1"/>
                <c:pt idx="0">
                  <c:v>0</c:v>
                </c:pt>
              </c:numCache>
            </c:numRef>
          </c:val>
          <c:extLst>
            <c:ext xmlns:c16="http://schemas.microsoft.com/office/drawing/2014/chart" uri="{C3380CC4-5D6E-409C-BE32-E72D297353CC}">
              <c16:uniqueId val="{00000006-2DC6-4118-86D4-ABDCFEB489FC}"/>
            </c:ext>
          </c:extLst>
        </c:ser>
        <c:ser>
          <c:idx val="7"/>
          <c:order val="7"/>
          <c:spPr>
            <a:solidFill>
              <a:schemeClr val="accent2">
                <a:lumMod val="60000"/>
              </a:schemeClr>
            </a:solidFill>
            <a:ln>
              <a:noFill/>
            </a:ln>
            <a:effectLst/>
          </c:spPr>
          <c:invertIfNegative val="0"/>
          <c:val>
            <c:numRef>
              <c:f>'Paired data'!$AV$12</c:f>
              <c:numCache>
                <c:formatCode>General</c:formatCode>
                <c:ptCount val="1"/>
                <c:pt idx="0">
                  <c:v>0</c:v>
                </c:pt>
              </c:numCache>
            </c:numRef>
          </c:val>
          <c:extLst>
            <c:ext xmlns:c16="http://schemas.microsoft.com/office/drawing/2014/chart" uri="{C3380CC4-5D6E-409C-BE32-E72D297353CC}">
              <c16:uniqueId val="{00000007-2DC6-4118-86D4-ABDCFEB489FC}"/>
            </c:ext>
          </c:extLst>
        </c:ser>
        <c:ser>
          <c:idx val="8"/>
          <c:order val="8"/>
          <c:spPr>
            <a:solidFill>
              <a:schemeClr val="accent3">
                <a:lumMod val="60000"/>
              </a:schemeClr>
            </a:solidFill>
            <a:ln>
              <a:noFill/>
            </a:ln>
            <a:effectLst/>
          </c:spPr>
          <c:invertIfNegative val="0"/>
          <c:val>
            <c:numRef>
              <c:f>'Paired data'!$AV$13</c:f>
              <c:numCache>
                <c:formatCode>General</c:formatCode>
                <c:ptCount val="1"/>
                <c:pt idx="0">
                  <c:v>2</c:v>
                </c:pt>
              </c:numCache>
            </c:numRef>
          </c:val>
          <c:extLst>
            <c:ext xmlns:c16="http://schemas.microsoft.com/office/drawing/2014/chart" uri="{C3380CC4-5D6E-409C-BE32-E72D297353CC}">
              <c16:uniqueId val="{00000008-2DC6-4118-86D4-ABDCFEB489FC}"/>
            </c:ext>
          </c:extLst>
        </c:ser>
        <c:ser>
          <c:idx val="9"/>
          <c:order val="9"/>
          <c:spPr>
            <a:solidFill>
              <a:schemeClr val="accent4">
                <a:lumMod val="60000"/>
              </a:schemeClr>
            </a:solidFill>
            <a:ln>
              <a:noFill/>
            </a:ln>
            <a:effectLst/>
          </c:spPr>
          <c:invertIfNegative val="0"/>
          <c:val>
            <c:numRef>
              <c:f>'Paired data'!$AV$14</c:f>
              <c:numCache>
                <c:formatCode>General</c:formatCode>
                <c:ptCount val="1"/>
                <c:pt idx="0">
                  <c:v>0</c:v>
                </c:pt>
              </c:numCache>
            </c:numRef>
          </c:val>
          <c:extLst>
            <c:ext xmlns:c16="http://schemas.microsoft.com/office/drawing/2014/chart" uri="{C3380CC4-5D6E-409C-BE32-E72D297353CC}">
              <c16:uniqueId val="{00000009-2DC6-4118-86D4-ABDCFEB489FC}"/>
            </c:ext>
          </c:extLst>
        </c:ser>
        <c:ser>
          <c:idx val="10"/>
          <c:order val="10"/>
          <c:spPr>
            <a:solidFill>
              <a:schemeClr val="accent5">
                <a:lumMod val="60000"/>
              </a:schemeClr>
            </a:solidFill>
            <a:ln>
              <a:noFill/>
            </a:ln>
            <a:effectLst/>
          </c:spPr>
          <c:invertIfNegative val="0"/>
          <c:val>
            <c:numRef>
              <c:f>'Paired data'!$AV$15</c:f>
              <c:numCache>
                <c:formatCode>General</c:formatCode>
                <c:ptCount val="1"/>
                <c:pt idx="0">
                  <c:v>5</c:v>
                </c:pt>
              </c:numCache>
            </c:numRef>
          </c:val>
          <c:extLst>
            <c:ext xmlns:c16="http://schemas.microsoft.com/office/drawing/2014/chart" uri="{C3380CC4-5D6E-409C-BE32-E72D297353CC}">
              <c16:uniqueId val="{0000000A-2DC6-4118-86D4-ABDCFEB489FC}"/>
            </c:ext>
          </c:extLst>
        </c:ser>
        <c:ser>
          <c:idx val="11"/>
          <c:order val="11"/>
          <c:spPr>
            <a:solidFill>
              <a:schemeClr val="accent6">
                <a:lumMod val="60000"/>
              </a:schemeClr>
            </a:solidFill>
            <a:ln>
              <a:noFill/>
            </a:ln>
            <a:effectLst/>
          </c:spPr>
          <c:invertIfNegative val="0"/>
          <c:val>
            <c:numRef>
              <c:f>'Paired data'!$AV$16</c:f>
              <c:numCache>
                <c:formatCode>General</c:formatCode>
                <c:ptCount val="1"/>
                <c:pt idx="0">
                  <c:v>1</c:v>
                </c:pt>
              </c:numCache>
            </c:numRef>
          </c:val>
          <c:extLst>
            <c:ext xmlns:c16="http://schemas.microsoft.com/office/drawing/2014/chart" uri="{C3380CC4-5D6E-409C-BE32-E72D297353CC}">
              <c16:uniqueId val="{0000000B-2DC6-4118-86D4-ABDCFEB489FC}"/>
            </c:ext>
          </c:extLst>
        </c:ser>
        <c:ser>
          <c:idx val="12"/>
          <c:order val="12"/>
          <c:spPr>
            <a:solidFill>
              <a:schemeClr val="accent1">
                <a:lumMod val="80000"/>
                <a:lumOff val="20000"/>
              </a:schemeClr>
            </a:solidFill>
            <a:ln>
              <a:noFill/>
            </a:ln>
            <a:effectLst/>
          </c:spPr>
          <c:invertIfNegative val="0"/>
          <c:val>
            <c:numRef>
              <c:f>'Paired data'!$AV$17</c:f>
              <c:numCache>
                <c:formatCode>General</c:formatCode>
                <c:ptCount val="1"/>
                <c:pt idx="0">
                  <c:v>0</c:v>
                </c:pt>
              </c:numCache>
            </c:numRef>
          </c:val>
          <c:extLst>
            <c:ext xmlns:c16="http://schemas.microsoft.com/office/drawing/2014/chart" uri="{C3380CC4-5D6E-409C-BE32-E72D297353CC}">
              <c16:uniqueId val="{0000000C-2DC6-4118-86D4-ABDCFEB489FC}"/>
            </c:ext>
          </c:extLst>
        </c:ser>
        <c:ser>
          <c:idx val="13"/>
          <c:order val="13"/>
          <c:spPr>
            <a:solidFill>
              <a:schemeClr val="accent2">
                <a:lumMod val="80000"/>
                <a:lumOff val="20000"/>
              </a:schemeClr>
            </a:solidFill>
            <a:ln>
              <a:noFill/>
            </a:ln>
            <a:effectLst/>
          </c:spPr>
          <c:invertIfNegative val="0"/>
          <c:val>
            <c:numRef>
              <c:f>'Paired data'!$AV$18</c:f>
              <c:numCache>
                <c:formatCode>General</c:formatCode>
                <c:ptCount val="1"/>
                <c:pt idx="0">
                  <c:v>1</c:v>
                </c:pt>
              </c:numCache>
            </c:numRef>
          </c:val>
          <c:extLst>
            <c:ext xmlns:c16="http://schemas.microsoft.com/office/drawing/2014/chart" uri="{C3380CC4-5D6E-409C-BE32-E72D297353CC}">
              <c16:uniqueId val="{0000000D-2DC6-4118-86D4-ABDCFEB489FC}"/>
            </c:ext>
          </c:extLst>
        </c:ser>
        <c:ser>
          <c:idx val="14"/>
          <c:order val="14"/>
          <c:spPr>
            <a:solidFill>
              <a:schemeClr val="accent3">
                <a:lumMod val="80000"/>
                <a:lumOff val="20000"/>
              </a:schemeClr>
            </a:solidFill>
            <a:ln>
              <a:noFill/>
            </a:ln>
            <a:effectLst/>
          </c:spPr>
          <c:invertIfNegative val="0"/>
          <c:val>
            <c:numRef>
              <c:f>'Paired data'!$AV$19</c:f>
              <c:numCache>
                <c:formatCode>General</c:formatCode>
                <c:ptCount val="1"/>
                <c:pt idx="0">
                  <c:v>-3</c:v>
                </c:pt>
              </c:numCache>
            </c:numRef>
          </c:val>
          <c:extLst>
            <c:ext xmlns:c16="http://schemas.microsoft.com/office/drawing/2014/chart" uri="{C3380CC4-5D6E-409C-BE32-E72D297353CC}">
              <c16:uniqueId val="{0000000E-2DC6-4118-86D4-ABDCFEB489FC}"/>
            </c:ext>
          </c:extLst>
        </c:ser>
        <c:ser>
          <c:idx val="15"/>
          <c:order val="15"/>
          <c:spPr>
            <a:solidFill>
              <a:schemeClr val="accent4">
                <a:lumMod val="80000"/>
                <a:lumOff val="20000"/>
              </a:schemeClr>
            </a:solidFill>
            <a:ln>
              <a:noFill/>
            </a:ln>
            <a:effectLst/>
          </c:spPr>
          <c:invertIfNegative val="0"/>
          <c:val>
            <c:numRef>
              <c:f>'Paired data'!$AV$20</c:f>
              <c:numCache>
                <c:formatCode>General</c:formatCode>
                <c:ptCount val="1"/>
                <c:pt idx="0">
                  <c:v>0</c:v>
                </c:pt>
              </c:numCache>
            </c:numRef>
          </c:val>
          <c:extLst>
            <c:ext xmlns:c16="http://schemas.microsoft.com/office/drawing/2014/chart" uri="{C3380CC4-5D6E-409C-BE32-E72D297353CC}">
              <c16:uniqueId val="{0000000F-2DC6-4118-86D4-ABDCFEB489FC}"/>
            </c:ext>
          </c:extLst>
        </c:ser>
        <c:ser>
          <c:idx val="16"/>
          <c:order val="16"/>
          <c:spPr>
            <a:solidFill>
              <a:schemeClr val="accent5">
                <a:lumMod val="80000"/>
                <a:lumOff val="20000"/>
              </a:schemeClr>
            </a:solidFill>
            <a:ln>
              <a:noFill/>
            </a:ln>
            <a:effectLst/>
          </c:spPr>
          <c:invertIfNegative val="0"/>
          <c:val>
            <c:numRef>
              <c:f>'Paired data'!$AV$21</c:f>
              <c:numCache>
                <c:formatCode>General</c:formatCode>
                <c:ptCount val="1"/>
                <c:pt idx="0">
                  <c:v>0</c:v>
                </c:pt>
              </c:numCache>
            </c:numRef>
          </c:val>
          <c:extLst>
            <c:ext xmlns:c16="http://schemas.microsoft.com/office/drawing/2014/chart" uri="{C3380CC4-5D6E-409C-BE32-E72D297353CC}">
              <c16:uniqueId val="{00000010-2DC6-4118-86D4-ABDCFEB489FC}"/>
            </c:ext>
          </c:extLst>
        </c:ser>
        <c:ser>
          <c:idx val="17"/>
          <c:order val="17"/>
          <c:spPr>
            <a:solidFill>
              <a:schemeClr val="accent6">
                <a:lumMod val="80000"/>
                <a:lumOff val="20000"/>
              </a:schemeClr>
            </a:solidFill>
            <a:ln>
              <a:noFill/>
            </a:ln>
            <a:effectLst/>
          </c:spPr>
          <c:invertIfNegative val="0"/>
          <c:val>
            <c:numRef>
              <c:f>'Paired data'!$AV$22</c:f>
              <c:numCache>
                <c:formatCode>General</c:formatCode>
                <c:ptCount val="1"/>
                <c:pt idx="0">
                  <c:v>2</c:v>
                </c:pt>
              </c:numCache>
            </c:numRef>
          </c:val>
          <c:extLst>
            <c:ext xmlns:c16="http://schemas.microsoft.com/office/drawing/2014/chart" uri="{C3380CC4-5D6E-409C-BE32-E72D297353CC}">
              <c16:uniqueId val="{00000011-2DC6-4118-86D4-ABDCFEB489FC}"/>
            </c:ext>
          </c:extLst>
        </c:ser>
        <c:ser>
          <c:idx val="18"/>
          <c:order val="18"/>
          <c:spPr>
            <a:solidFill>
              <a:schemeClr val="accent1">
                <a:lumMod val="80000"/>
              </a:schemeClr>
            </a:solidFill>
            <a:ln>
              <a:noFill/>
            </a:ln>
            <a:effectLst/>
          </c:spPr>
          <c:invertIfNegative val="0"/>
          <c:val>
            <c:numRef>
              <c:f>'Paired data'!$AV$23</c:f>
              <c:numCache>
                <c:formatCode>General</c:formatCode>
                <c:ptCount val="1"/>
                <c:pt idx="0">
                  <c:v>1</c:v>
                </c:pt>
              </c:numCache>
            </c:numRef>
          </c:val>
          <c:extLst>
            <c:ext xmlns:c16="http://schemas.microsoft.com/office/drawing/2014/chart" uri="{C3380CC4-5D6E-409C-BE32-E72D297353CC}">
              <c16:uniqueId val="{00000012-2DC6-4118-86D4-ABDCFEB489FC}"/>
            </c:ext>
          </c:extLst>
        </c:ser>
        <c:ser>
          <c:idx val="19"/>
          <c:order val="19"/>
          <c:spPr>
            <a:solidFill>
              <a:schemeClr val="accent2">
                <a:lumMod val="80000"/>
              </a:schemeClr>
            </a:solidFill>
            <a:ln>
              <a:noFill/>
            </a:ln>
            <a:effectLst/>
          </c:spPr>
          <c:invertIfNegative val="0"/>
          <c:val>
            <c:numRef>
              <c:f>'Paired data'!$AV$24</c:f>
              <c:numCache>
                <c:formatCode>General</c:formatCode>
                <c:ptCount val="1"/>
                <c:pt idx="0">
                  <c:v>0</c:v>
                </c:pt>
              </c:numCache>
            </c:numRef>
          </c:val>
          <c:extLst>
            <c:ext xmlns:c16="http://schemas.microsoft.com/office/drawing/2014/chart" uri="{C3380CC4-5D6E-409C-BE32-E72D297353CC}">
              <c16:uniqueId val="{00000013-2DC6-4118-86D4-ABDCFEB489FC}"/>
            </c:ext>
          </c:extLst>
        </c:ser>
        <c:ser>
          <c:idx val="20"/>
          <c:order val="20"/>
          <c:spPr>
            <a:solidFill>
              <a:schemeClr val="accent3">
                <a:lumMod val="80000"/>
              </a:schemeClr>
            </a:solidFill>
            <a:ln>
              <a:noFill/>
            </a:ln>
            <a:effectLst/>
          </c:spPr>
          <c:invertIfNegative val="0"/>
          <c:val>
            <c:numRef>
              <c:f>'Paired data'!$AV$25</c:f>
              <c:numCache>
                <c:formatCode>General</c:formatCode>
                <c:ptCount val="1"/>
                <c:pt idx="0">
                  <c:v>1</c:v>
                </c:pt>
              </c:numCache>
            </c:numRef>
          </c:val>
          <c:extLst>
            <c:ext xmlns:c16="http://schemas.microsoft.com/office/drawing/2014/chart" uri="{C3380CC4-5D6E-409C-BE32-E72D297353CC}">
              <c16:uniqueId val="{00000014-2DC6-4118-86D4-ABDCFEB489FC}"/>
            </c:ext>
          </c:extLst>
        </c:ser>
        <c:ser>
          <c:idx val="21"/>
          <c:order val="21"/>
          <c:spPr>
            <a:solidFill>
              <a:schemeClr val="accent4">
                <a:lumMod val="80000"/>
              </a:schemeClr>
            </a:solidFill>
            <a:ln>
              <a:noFill/>
            </a:ln>
            <a:effectLst/>
          </c:spPr>
          <c:invertIfNegative val="0"/>
          <c:val>
            <c:numRef>
              <c:f>'Paired data'!$AV$26</c:f>
              <c:numCache>
                <c:formatCode>General</c:formatCode>
                <c:ptCount val="1"/>
                <c:pt idx="0">
                  <c:v>4</c:v>
                </c:pt>
              </c:numCache>
            </c:numRef>
          </c:val>
          <c:extLst>
            <c:ext xmlns:c16="http://schemas.microsoft.com/office/drawing/2014/chart" uri="{C3380CC4-5D6E-409C-BE32-E72D297353CC}">
              <c16:uniqueId val="{00000015-2DC6-4118-86D4-ABDCFEB489FC}"/>
            </c:ext>
          </c:extLst>
        </c:ser>
        <c:ser>
          <c:idx val="22"/>
          <c:order val="22"/>
          <c:spPr>
            <a:solidFill>
              <a:schemeClr val="accent5">
                <a:lumMod val="80000"/>
              </a:schemeClr>
            </a:solidFill>
            <a:ln>
              <a:noFill/>
            </a:ln>
            <a:effectLst/>
          </c:spPr>
          <c:invertIfNegative val="0"/>
          <c:val>
            <c:numRef>
              <c:f>'Paired data'!$AV$27</c:f>
              <c:numCache>
                <c:formatCode>General</c:formatCode>
                <c:ptCount val="1"/>
                <c:pt idx="0">
                  <c:v>2</c:v>
                </c:pt>
              </c:numCache>
            </c:numRef>
          </c:val>
          <c:extLst>
            <c:ext xmlns:c16="http://schemas.microsoft.com/office/drawing/2014/chart" uri="{C3380CC4-5D6E-409C-BE32-E72D297353CC}">
              <c16:uniqueId val="{00000016-2DC6-4118-86D4-ABDCFEB489FC}"/>
            </c:ext>
          </c:extLst>
        </c:ser>
        <c:ser>
          <c:idx val="23"/>
          <c:order val="23"/>
          <c:spPr>
            <a:solidFill>
              <a:schemeClr val="accent6">
                <a:lumMod val="80000"/>
              </a:schemeClr>
            </a:solidFill>
            <a:ln>
              <a:noFill/>
            </a:ln>
            <a:effectLst/>
          </c:spPr>
          <c:invertIfNegative val="0"/>
          <c:val>
            <c:numRef>
              <c:f>'Paired data'!$AV$28</c:f>
              <c:numCache>
                <c:formatCode>General</c:formatCode>
                <c:ptCount val="1"/>
                <c:pt idx="0">
                  <c:v>0</c:v>
                </c:pt>
              </c:numCache>
            </c:numRef>
          </c:val>
          <c:extLst>
            <c:ext xmlns:c16="http://schemas.microsoft.com/office/drawing/2014/chart" uri="{C3380CC4-5D6E-409C-BE32-E72D297353CC}">
              <c16:uniqueId val="{00000017-2DC6-4118-86D4-ABDCFEB489FC}"/>
            </c:ext>
          </c:extLst>
        </c:ser>
        <c:ser>
          <c:idx val="24"/>
          <c:order val="24"/>
          <c:spPr>
            <a:solidFill>
              <a:schemeClr val="accent1">
                <a:lumMod val="60000"/>
                <a:lumOff val="40000"/>
              </a:schemeClr>
            </a:solidFill>
            <a:ln>
              <a:noFill/>
            </a:ln>
            <a:effectLst/>
          </c:spPr>
          <c:invertIfNegative val="0"/>
          <c:val>
            <c:numRef>
              <c:f>'Paired data'!$AV$29</c:f>
              <c:numCache>
                <c:formatCode>General</c:formatCode>
                <c:ptCount val="1"/>
                <c:pt idx="0">
                  <c:v>3</c:v>
                </c:pt>
              </c:numCache>
            </c:numRef>
          </c:val>
          <c:extLst>
            <c:ext xmlns:c16="http://schemas.microsoft.com/office/drawing/2014/chart" uri="{C3380CC4-5D6E-409C-BE32-E72D297353CC}">
              <c16:uniqueId val="{00000018-2DC6-4118-86D4-ABDCFEB489FC}"/>
            </c:ext>
          </c:extLst>
        </c:ser>
        <c:ser>
          <c:idx val="25"/>
          <c:order val="25"/>
          <c:spPr>
            <a:solidFill>
              <a:schemeClr val="accent2">
                <a:lumMod val="60000"/>
                <a:lumOff val="40000"/>
              </a:schemeClr>
            </a:solidFill>
            <a:ln>
              <a:noFill/>
            </a:ln>
            <a:effectLst/>
          </c:spPr>
          <c:invertIfNegative val="0"/>
          <c:val>
            <c:numRef>
              <c:f>'Paired data'!$AV$30</c:f>
              <c:numCache>
                <c:formatCode>General</c:formatCode>
                <c:ptCount val="1"/>
                <c:pt idx="0">
                  <c:v>1</c:v>
                </c:pt>
              </c:numCache>
            </c:numRef>
          </c:val>
          <c:extLst>
            <c:ext xmlns:c16="http://schemas.microsoft.com/office/drawing/2014/chart" uri="{C3380CC4-5D6E-409C-BE32-E72D297353CC}">
              <c16:uniqueId val="{00000019-2DC6-4118-86D4-ABDCFEB489FC}"/>
            </c:ext>
          </c:extLst>
        </c:ser>
        <c:ser>
          <c:idx val="26"/>
          <c:order val="26"/>
          <c:spPr>
            <a:solidFill>
              <a:schemeClr val="accent3">
                <a:lumMod val="60000"/>
                <a:lumOff val="40000"/>
              </a:schemeClr>
            </a:solidFill>
            <a:ln>
              <a:noFill/>
            </a:ln>
            <a:effectLst/>
          </c:spPr>
          <c:invertIfNegative val="0"/>
          <c:val>
            <c:numRef>
              <c:f>'Paired data'!$AV$31</c:f>
              <c:numCache>
                <c:formatCode>General</c:formatCode>
                <c:ptCount val="1"/>
                <c:pt idx="0">
                  <c:v>0</c:v>
                </c:pt>
              </c:numCache>
            </c:numRef>
          </c:val>
          <c:extLst>
            <c:ext xmlns:c16="http://schemas.microsoft.com/office/drawing/2014/chart" uri="{C3380CC4-5D6E-409C-BE32-E72D297353CC}">
              <c16:uniqueId val="{0000001A-2DC6-4118-86D4-ABDCFEB489FC}"/>
            </c:ext>
          </c:extLst>
        </c:ser>
        <c:ser>
          <c:idx val="27"/>
          <c:order val="27"/>
          <c:spPr>
            <a:solidFill>
              <a:schemeClr val="accent4">
                <a:lumMod val="60000"/>
                <a:lumOff val="40000"/>
              </a:schemeClr>
            </a:solidFill>
            <a:ln>
              <a:noFill/>
            </a:ln>
            <a:effectLst/>
          </c:spPr>
          <c:invertIfNegative val="0"/>
          <c:val>
            <c:numRef>
              <c:f>'Paired data'!$AV$32</c:f>
              <c:numCache>
                <c:formatCode>General</c:formatCode>
                <c:ptCount val="1"/>
                <c:pt idx="0">
                  <c:v>0</c:v>
                </c:pt>
              </c:numCache>
            </c:numRef>
          </c:val>
          <c:extLst>
            <c:ext xmlns:c16="http://schemas.microsoft.com/office/drawing/2014/chart" uri="{C3380CC4-5D6E-409C-BE32-E72D297353CC}">
              <c16:uniqueId val="{0000001B-2DC6-4118-86D4-ABDCFEB489FC}"/>
            </c:ext>
          </c:extLst>
        </c:ser>
        <c:ser>
          <c:idx val="28"/>
          <c:order val="28"/>
          <c:spPr>
            <a:solidFill>
              <a:schemeClr val="accent5">
                <a:lumMod val="60000"/>
                <a:lumOff val="40000"/>
              </a:schemeClr>
            </a:solidFill>
            <a:ln>
              <a:noFill/>
            </a:ln>
            <a:effectLst/>
          </c:spPr>
          <c:invertIfNegative val="0"/>
          <c:val>
            <c:numRef>
              <c:f>'Paired data'!$AV$33</c:f>
              <c:numCache>
                <c:formatCode>General</c:formatCode>
                <c:ptCount val="1"/>
                <c:pt idx="0">
                  <c:v>4</c:v>
                </c:pt>
              </c:numCache>
            </c:numRef>
          </c:val>
          <c:extLst>
            <c:ext xmlns:c16="http://schemas.microsoft.com/office/drawing/2014/chart" uri="{C3380CC4-5D6E-409C-BE32-E72D297353CC}">
              <c16:uniqueId val="{0000001C-2DC6-4118-86D4-ABDCFEB489FC}"/>
            </c:ext>
          </c:extLst>
        </c:ser>
        <c:ser>
          <c:idx val="29"/>
          <c:order val="29"/>
          <c:spPr>
            <a:solidFill>
              <a:schemeClr val="accent6">
                <a:lumMod val="60000"/>
                <a:lumOff val="40000"/>
              </a:schemeClr>
            </a:solidFill>
            <a:ln>
              <a:noFill/>
            </a:ln>
            <a:effectLst/>
          </c:spPr>
          <c:invertIfNegative val="0"/>
          <c:val>
            <c:numRef>
              <c:f>'Paired data'!$AV$34</c:f>
              <c:numCache>
                <c:formatCode>General</c:formatCode>
                <c:ptCount val="1"/>
                <c:pt idx="0">
                  <c:v>3</c:v>
                </c:pt>
              </c:numCache>
            </c:numRef>
          </c:val>
          <c:extLst>
            <c:ext xmlns:c16="http://schemas.microsoft.com/office/drawing/2014/chart" uri="{C3380CC4-5D6E-409C-BE32-E72D297353CC}">
              <c16:uniqueId val="{0000001D-2DC6-4118-86D4-ABDCFEB489FC}"/>
            </c:ext>
          </c:extLst>
        </c:ser>
        <c:ser>
          <c:idx val="30"/>
          <c:order val="30"/>
          <c:spPr>
            <a:solidFill>
              <a:schemeClr val="accent1">
                <a:lumMod val="50000"/>
              </a:schemeClr>
            </a:solidFill>
            <a:ln>
              <a:noFill/>
            </a:ln>
            <a:effectLst/>
          </c:spPr>
          <c:invertIfNegative val="0"/>
          <c:val>
            <c:numRef>
              <c:f>'Paired data'!$AV$35</c:f>
              <c:numCache>
                <c:formatCode>General</c:formatCode>
                <c:ptCount val="1"/>
                <c:pt idx="0">
                  <c:v>2</c:v>
                </c:pt>
              </c:numCache>
            </c:numRef>
          </c:val>
          <c:extLst>
            <c:ext xmlns:c16="http://schemas.microsoft.com/office/drawing/2014/chart" uri="{C3380CC4-5D6E-409C-BE32-E72D297353CC}">
              <c16:uniqueId val="{0000001E-2DC6-4118-86D4-ABDCFEB489FC}"/>
            </c:ext>
          </c:extLst>
        </c:ser>
        <c:ser>
          <c:idx val="31"/>
          <c:order val="31"/>
          <c:spPr>
            <a:solidFill>
              <a:schemeClr val="accent2">
                <a:lumMod val="50000"/>
              </a:schemeClr>
            </a:solidFill>
            <a:ln>
              <a:noFill/>
            </a:ln>
            <a:effectLst/>
          </c:spPr>
          <c:invertIfNegative val="0"/>
          <c:val>
            <c:numRef>
              <c:f>'Paired data'!$AV$36</c:f>
              <c:numCache>
                <c:formatCode>General</c:formatCode>
                <c:ptCount val="1"/>
                <c:pt idx="0">
                  <c:v>2</c:v>
                </c:pt>
              </c:numCache>
            </c:numRef>
          </c:val>
          <c:extLst>
            <c:ext xmlns:c16="http://schemas.microsoft.com/office/drawing/2014/chart" uri="{C3380CC4-5D6E-409C-BE32-E72D297353CC}">
              <c16:uniqueId val="{0000001F-2DC6-4118-86D4-ABDCFEB489FC}"/>
            </c:ext>
          </c:extLst>
        </c:ser>
        <c:ser>
          <c:idx val="32"/>
          <c:order val="32"/>
          <c:spPr>
            <a:solidFill>
              <a:schemeClr val="accent3">
                <a:lumMod val="50000"/>
              </a:schemeClr>
            </a:solidFill>
            <a:ln>
              <a:noFill/>
            </a:ln>
            <a:effectLst/>
          </c:spPr>
          <c:invertIfNegative val="0"/>
          <c:val>
            <c:numRef>
              <c:f>'Paired data'!$AV$37</c:f>
              <c:numCache>
                <c:formatCode>General</c:formatCode>
                <c:ptCount val="1"/>
                <c:pt idx="0">
                  <c:v>3</c:v>
                </c:pt>
              </c:numCache>
            </c:numRef>
          </c:val>
          <c:extLst>
            <c:ext xmlns:c16="http://schemas.microsoft.com/office/drawing/2014/chart" uri="{C3380CC4-5D6E-409C-BE32-E72D297353CC}">
              <c16:uniqueId val="{00000020-2DC6-4118-86D4-ABDCFEB489FC}"/>
            </c:ext>
          </c:extLst>
        </c:ser>
        <c:ser>
          <c:idx val="33"/>
          <c:order val="33"/>
          <c:spPr>
            <a:solidFill>
              <a:schemeClr val="accent4">
                <a:lumMod val="50000"/>
              </a:schemeClr>
            </a:solidFill>
            <a:ln>
              <a:noFill/>
            </a:ln>
            <a:effectLst/>
          </c:spPr>
          <c:invertIfNegative val="0"/>
          <c:val>
            <c:numRef>
              <c:f>'Paired data'!$AV$38</c:f>
              <c:numCache>
                <c:formatCode>General</c:formatCode>
                <c:ptCount val="1"/>
                <c:pt idx="0">
                  <c:v>0</c:v>
                </c:pt>
              </c:numCache>
            </c:numRef>
          </c:val>
          <c:extLst>
            <c:ext xmlns:c16="http://schemas.microsoft.com/office/drawing/2014/chart" uri="{C3380CC4-5D6E-409C-BE32-E72D297353CC}">
              <c16:uniqueId val="{00000021-2DC6-4118-86D4-ABDCFEB489FC}"/>
            </c:ext>
          </c:extLst>
        </c:ser>
        <c:ser>
          <c:idx val="34"/>
          <c:order val="34"/>
          <c:spPr>
            <a:solidFill>
              <a:schemeClr val="accent5">
                <a:lumMod val="50000"/>
              </a:schemeClr>
            </a:solidFill>
            <a:ln>
              <a:noFill/>
            </a:ln>
            <a:effectLst/>
          </c:spPr>
          <c:invertIfNegative val="0"/>
          <c:val>
            <c:numRef>
              <c:f>'Paired data'!$AV$39</c:f>
              <c:numCache>
                <c:formatCode>General</c:formatCode>
                <c:ptCount val="1"/>
                <c:pt idx="0">
                  <c:v>-2</c:v>
                </c:pt>
              </c:numCache>
            </c:numRef>
          </c:val>
          <c:extLst>
            <c:ext xmlns:c16="http://schemas.microsoft.com/office/drawing/2014/chart" uri="{C3380CC4-5D6E-409C-BE32-E72D297353CC}">
              <c16:uniqueId val="{00000022-2DC6-4118-86D4-ABDCFEB489FC}"/>
            </c:ext>
          </c:extLst>
        </c:ser>
        <c:ser>
          <c:idx val="35"/>
          <c:order val="35"/>
          <c:spPr>
            <a:solidFill>
              <a:schemeClr val="accent6">
                <a:lumMod val="50000"/>
              </a:schemeClr>
            </a:solidFill>
            <a:ln>
              <a:noFill/>
            </a:ln>
            <a:effectLst/>
          </c:spPr>
          <c:invertIfNegative val="0"/>
          <c:val>
            <c:numRef>
              <c:f>'Paired data'!$AV$40</c:f>
              <c:numCache>
                <c:formatCode>General</c:formatCode>
                <c:ptCount val="1"/>
                <c:pt idx="0">
                  <c:v>3</c:v>
                </c:pt>
              </c:numCache>
            </c:numRef>
          </c:val>
          <c:extLst>
            <c:ext xmlns:c16="http://schemas.microsoft.com/office/drawing/2014/chart" uri="{C3380CC4-5D6E-409C-BE32-E72D297353CC}">
              <c16:uniqueId val="{00000023-2DC6-4118-86D4-ABDCFEB489FC}"/>
            </c:ext>
          </c:extLst>
        </c:ser>
        <c:ser>
          <c:idx val="36"/>
          <c:order val="36"/>
          <c:spPr>
            <a:solidFill>
              <a:schemeClr val="accent1">
                <a:lumMod val="70000"/>
                <a:lumOff val="30000"/>
              </a:schemeClr>
            </a:solidFill>
            <a:ln>
              <a:noFill/>
            </a:ln>
            <a:effectLst/>
          </c:spPr>
          <c:invertIfNegative val="0"/>
          <c:val>
            <c:numRef>
              <c:f>'Paired data'!$AV$41</c:f>
              <c:numCache>
                <c:formatCode>General</c:formatCode>
                <c:ptCount val="1"/>
                <c:pt idx="0">
                  <c:v>2</c:v>
                </c:pt>
              </c:numCache>
            </c:numRef>
          </c:val>
          <c:extLst>
            <c:ext xmlns:c16="http://schemas.microsoft.com/office/drawing/2014/chart" uri="{C3380CC4-5D6E-409C-BE32-E72D297353CC}">
              <c16:uniqueId val="{00000024-2DC6-4118-86D4-ABDCFEB489FC}"/>
            </c:ext>
          </c:extLst>
        </c:ser>
        <c:ser>
          <c:idx val="37"/>
          <c:order val="37"/>
          <c:spPr>
            <a:solidFill>
              <a:schemeClr val="accent2">
                <a:lumMod val="70000"/>
                <a:lumOff val="30000"/>
              </a:schemeClr>
            </a:solidFill>
            <a:ln>
              <a:noFill/>
            </a:ln>
            <a:effectLst/>
          </c:spPr>
          <c:invertIfNegative val="0"/>
          <c:val>
            <c:numRef>
              <c:f>'Paired data'!$AV$42</c:f>
              <c:numCache>
                <c:formatCode>General</c:formatCode>
                <c:ptCount val="1"/>
                <c:pt idx="0">
                  <c:v>1</c:v>
                </c:pt>
              </c:numCache>
            </c:numRef>
          </c:val>
          <c:extLst>
            <c:ext xmlns:c16="http://schemas.microsoft.com/office/drawing/2014/chart" uri="{C3380CC4-5D6E-409C-BE32-E72D297353CC}">
              <c16:uniqueId val="{00000025-2DC6-4118-86D4-ABDCFEB489FC}"/>
            </c:ext>
          </c:extLst>
        </c:ser>
        <c:ser>
          <c:idx val="38"/>
          <c:order val="38"/>
          <c:spPr>
            <a:solidFill>
              <a:schemeClr val="accent3">
                <a:lumMod val="70000"/>
                <a:lumOff val="30000"/>
              </a:schemeClr>
            </a:solidFill>
            <a:ln>
              <a:noFill/>
            </a:ln>
            <a:effectLst/>
          </c:spPr>
          <c:invertIfNegative val="0"/>
          <c:val>
            <c:numRef>
              <c:f>'Paired data'!$AV$43</c:f>
              <c:numCache>
                <c:formatCode>General</c:formatCode>
                <c:ptCount val="1"/>
                <c:pt idx="0">
                  <c:v>1</c:v>
                </c:pt>
              </c:numCache>
            </c:numRef>
          </c:val>
          <c:extLst>
            <c:ext xmlns:c16="http://schemas.microsoft.com/office/drawing/2014/chart" uri="{C3380CC4-5D6E-409C-BE32-E72D297353CC}">
              <c16:uniqueId val="{00000026-2DC6-4118-86D4-ABDCFEB489FC}"/>
            </c:ext>
          </c:extLst>
        </c:ser>
        <c:ser>
          <c:idx val="39"/>
          <c:order val="39"/>
          <c:spPr>
            <a:solidFill>
              <a:schemeClr val="accent4">
                <a:lumMod val="70000"/>
                <a:lumOff val="30000"/>
              </a:schemeClr>
            </a:solidFill>
            <a:ln>
              <a:noFill/>
            </a:ln>
            <a:effectLst/>
          </c:spPr>
          <c:invertIfNegative val="0"/>
          <c:val>
            <c:numRef>
              <c:f>'Paired data'!$AV$44</c:f>
              <c:numCache>
                <c:formatCode>General</c:formatCode>
                <c:ptCount val="1"/>
                <c:pt idx="0">
                  <c:v>1</c:v>
                </c:pt>
              </c:numCache>
            </c:numRef>
          </c:val>
          <c:extLst>
            <c:ext xmlns:c16="http://schemas.microsoft.com/office/drawing/2014/chart" uri="{C3380CC4-5D6E-409C-BE32-E72D297353CC}">
              <c16:uniqueId val="{00000027-2DC6-4118-86D4-ABDCFEB489FC}"/>
            </c:ext>
          </c:extLst>
        </c:ser>
        <c:ser>
          <c:idx val="40"/>
          <c:order val="40"/>
          <c:spPr>
            <a:solidFill>
              <a:schemeClr val="accent5">
                <a:lumMod val="70000"/>
                <a:lumOff val="30000"/>
              </a:schemeClr>
            </a:solidFill>
            <a:ln>
              <a:noFill/>
            </a:ln>
            <a:effectLst/>
          </c:spPr>
          <c:invertIfNegative val="0"/>
          <c:val>
            <c:numRef>
              <c:f>'Paired data'!$AV$45</c:f>
              <c:numCache>
                <c:formatCode>General</c:formatCode>
                <c:ptCount val="1"/>
                <c:pt idx="0">
                  <c:v>3</c:v>
                </c:pt>
              </c:numCache>
            </c:numRef>
          </c:val>
          <c:extLst>
            <c:ext xmlns:c16="http://schemas.microsoft.com/office/drawing/2014/chart" uri="{C3380CC4-5D6E-409C-BE32-E72D297353CC}">
              <c16:uniqueId val="{00000028-2DC6-4118-86D4-ABDCFEB489FC}"/>
            </c:ext>
          </c:extLst>
        </c:ser>
        <c:ser>
          <c:idx val="41"/>
          <c:order val="41"/>
          <c:spPr>
            <a:solidFill>
              <a:schemeClr val="accent6">
                <a:lumMod val="70000"/>
                <a:lumOff val="30000"/>
              </a:schemeClr>
            </a:solidFill>
            <a:ln>
              <a:noFill/>
            </a:ln>
            <a:effectLst/>
          </c:spPr>
          <c:invertIfNegative val="0"/>
          <c:val>
            <c:numRef>
              <c:f>'Paired data'!$AV$46</c:f>
              <c:numCache>
                <c:formatCode>General</c:formatCode>
                <c:ptCount val="1"/>
                <c:pt idx="0">
                  <c:v>3</c:v>
                </c:pt>
              </c:numCache>
            </c:numRef>
          </c:val>
          <c:extLst>
            <c:ext xmlns:c16="http://schemas.microsoft.com/office/drawing/2014/chart" uri="{C3380CC4-5D6E-409C-BE32-E72D297353CC}">
              <c16:uniqueId val="{00000029-2DC6-4118-86D4-ABDCFEB489FC}"/>
            </c:ext>
          </c:extLst>
        </c:ser>
        <c:ser>
          <c:idx val="42"/>
          <c:order val="42"/>
          <c:spPr>
            <a:solidFill>
              <a:schemeClr val="accent1">
                <a:lumMod val="70000"/>
              </a:schemeClr>
            </a:solidFill>
            <a:ln>
              <a:noFill/>
            </a:ln>
            <a:effectLst/>
          </c:spPr>
          <c:invertIfNegative val="0"/>
          <c:val>
            <c:numRef>
              <c:f>'Paired data'!$AV$47</c:f>
              <c:numCache>
                <c:formatCode>General</c:formatCode>
                <c:ptCount val="1"/>
                <c:pt idx="0">
                  <c:v>3</c:v>
                </c:pt>
              </c:numCache>
            </c:numRef>
          </c:val>
          <c:extLst>
            <c:ext xmlns:c16="http://schemas.microsoft.com/office/drawing/2014/chart" uri="{C3380CC4-5D6E-409C-BE32-E72D297353CC}">
              <c16:uniqueId val="{0000002A-2DC6-4118-86D4-ABDCFEB489FC}"/>
            </c:ext>
          </c:extLst>
        </c:ser>
        <c:ser>
          <c:idx val="43"/>
          <c:order val="43"/>
          <c:spPr>
            <a:solidFill>
              <a:schemeClr val="accent2">
                <a:lumMod val="70000"/>
              </a:schemeClr>
            </a:solidFill>
            <a:ln>
              <a:noFill/>
            </a:ln>
            <a:effectLst/>
          </c:spPr>
          <c:invertIfNegative val="0"/>
          <c:val>
            <c:numRef>
              <c:f>'Paired data'!$AV$48</c:f>
              <c:numCache>
                <c:formatCode>General</c:formatCode>
                <c:ptCount val="1"/>
                <c:pt idx="0">
                  <c:v>3</c:v>
                </c:pt>
              </c:numCache>
            </c:numRef>
          </c:val>
          <c:extLst>
            <c:ext xmlns:c16="http://schemas.microsoft.com/office/drawing/2014/chart" uri="{C3380CC4-5D6E-409C-BE32-E72D297353CC}">
              <c16:uniqueId val="{0000002B-2DC6-4118-86D4-ABDCFEB489FC}"/>
            </c:ext>
          </c:extLst>
        </c:ser>
        <c:ser>
          <c:idx val="44"/>
          <c:order val="44"/>
          <c:spPr>
            <a:solidFill>
              <a:schemeClr val="accent3">
                <a:lumMod val="70000"/>
              </a:schemeClr>
            </a:solidFill>
            <a:ln>
              <a:noFill/>
            </a:ln>
            <a:effectLst/>
          </c:spPr>
          <c:invertIfNegative val="0"/>
          <c:val>
            <c:numRef>
              <c:f>'Paired data'!$AV$49</c:f>
              <c:numCache>
                <c:formatCode>General</c:formatCode>
                <c:ptCount val="1"/>
                <c:pt idx="0">
                  <c:v>2</c:v>
                </c:pt>
              </c:numCache>
            </c:numRef>
          </c:val>
          <c:extLst>
            <c:ext xmlns:c16="http://schemas.microsoft.com/office/drawing/2014/chart" uri="{C3380CC4-5D6E-409C-BE32-E72D297353CC}">
              <c16:uniqueId val="{0000002C-2DC6-4118-86D4-ABDCFEB489FC}"/>
            </c:ext>
          </c:extLst>
        </c:ser>
        <c:ser>
          <c:idx val="45"/>
          <c:order val="45"/>
          <c:spPr>
            <a:solidFill>
              <a:schemeClr val="accent4">
                <a:lumMod val="70000"/>
              </a:schemeClr>
            </a:solidFill>
            <a:ln>
              <a:noFill/>
            </a:ln>
            <a:effectLst/>
          </c:spPr>
          <c:invertIfNegative val="0"/>
          <c:val>
            <c:numRef>
              <c:f>'Paired data'!$AV$50</c:f>
              <c:numCache>
                <c:formatCode>General</c:formatCode>
                <c:ptCount val="1"/>
                <c:pt idx="0">
                  <c:v>2</c:v>
                </c:pt>
              </c:numCache>
            </c:numRef>
          </c:val>
          <c:extLst>
            <c:ext xmlns:c16="http://schemas.microsoft.com/office/drawing/2014/chart" uri="{C3380CC4-5D6E-409C-BE32-E72D297353CC}">
              <c16:uniqueId val="{0000002D-2DC6-4118-86D4-ABDCFEB489FC}"/>
            </c:ext>
          </c:extLst>
        </c:ser>
        <c:ser>
          <c:idx val="46"/>
          <c:order val="46"/>
          <c:spPr>
            <a:solidFill>
              <a:schemeClr val="accent5">
                <a:lumMod val="70000"/>
              </a:schemeClr>
            </a:solidFill>
            <a:ln>
              <a:noFill/>
            </a:ln>
            <a:effectLst/>
          </c:spPr>
          <c:invertIfNegative val="0"/>
          <c:val>
            <c:numRef>
              <c:f>'Paired data'!$AV$51</c:f>
              <c:numCache>
                <c:formatCode>General</c:formatCode>
                <c:ptCount val="1"/>
                <c:pt idx="0">
                  <c:v>3</c:v>
                </c:pt>
              </c:numCache>
            </c:numRef>
          </c:val>
          <c:extLst>
            <c:ext xmlns:c16="http://schemas.microsoft.com/office/drawing/2014/chart" uri="{C3380CC4-5D6E-409C-BE32-E72D297353CC}">
              <c16:uniqueId val="{0000002E-2DC6-4118-86D4-ABDCFEB489FC}"/>
            </c:ext>
          </c:extLst>
        </c:ser>
        <c:ser>
          <c:idx val="47"/>
          <c:order val="47"/>
          <c:spPr>
            <a:solidFill>
              <a:schemeClr val="accent6">
                <a:lumMod val="70000"/>
              </a:schemeClr>
            </a:solidFill>
            <a:ln>
              <a:noFill/>
            </a:ln>
            <a:effectLst/>
          </c:spPr>
          <c:invertIfNegative val="0"/>
          <c:val>
            <c:numRef>
              <c:f>'Paired data'!$AV$52</c:f>
              <c:numCache>
                <c:formatCode>General</c:formatCode>
                <c:ptCount val="1"/>
                <c:pt idx="0">
                  <c:v>4</c:v>
                </c:pt>
              </c:numCache>
            </c:numRef>
          </c:val>
          <c:extLst>
            <c:ext xmlns:c16="http://schemas.microsoft.com/office/drawing/2014/chart" uri="{C3380CC4-5D6E-409C-BE32-E72D297353CC}">
              <c16:uniqueId val="{0000002F-2DC6-4118-86D4-ABDCFEB489FC}"/>
            </c:ext>
          </c:extLst>
        </c:ser>
        <c:ser>
          <c:idx val="48"/>
          <c:order val="48"/>
          <c:spPr>
            <a:solidFill>
              <a:schemeClr val="accent1">
                <a:lumMod val="50000"/>
                <a:lumOff val="50000"/>
              </a:schemeClr>
            </a:solidFill>
            <a:ln>
              <a:noFill/>
            </a:ln>
            <a:effectLst/>
          </c:spPr>
          <c:invertIfNegative val="0"/>
          <c:val>
            <c:numRef>
              <c:f>'Paired data'!$AV$53</c:f>
              <c:numCache>
                <c:formatCode>General</c:formatCode>
                <c:ptCount val="1"/>
                <c:pt idx="0">
                  <c:v>4</c:v>
                </c:pt>
              </c:numCache>
            </c:numRef>
          </c:val>
          <c:extLst>
            <c:ext xmlns:c16="http://schemas.microsoft.com/office/drawing/2014/chart" uri="{C3380CC4-5D6E-409C-BE32-E72D297353CC}">
              <c16:uniqueId val="{00000030-2DC6-4118-86D4-ABDCFEB489FC}"/>
            </c:ext>
          </c:extLst>
        </c:ser>
        <c:ser>
          <c:idx val="49"/>
          <c:order val="49"/>
          <c:spPr>
            <a:solidFill>
              <a:schemeClr val="accent2">
                <a:lumMod val="50000"/>
                <a:lumOff val="50000"/>
              </a:schemeClr>
            </a:solidFill>
            <a:ln>
              <a:noFill/>
            </a:ln>
            <a:effectLst/>
          </c:spPr>
          <c:invertIfNegative val="0"/>
          <c:val>
            <c:numRef>
              <c:f>'Paired data'!$AV$54</c:f>
              <c:numCache>
                <c:formatCode>General</c:formatCode>
                <c:ptCount val="1"/>
                <c:pt idx="0">
                  <c:v>1</c:v>
                </c:pt>
              </c:numCache>
            </c:numRef>
          </c:val>
          <c:extLst>
            <c:ext xmlns:c16="http://schemas.microsoft.com/office/drawing/2014/chart" uri="{C3380CC4-5D6E-409C-BE32-E72D297353CC}">
              <c16:uniqueId val="{00000031-2DC6-4118-86D4-ABDCFEB489FC}"/>
            </c:ext>
          </c:extLst>
        </c:ser>
        <c:ser>
          <c:idx val="50"/>
          <c:order val="50"/>
          <c:spPr>
            <a:solidFill>
              <a:schemeClr val="accent3">
                <a:lumMod val="50000"/>
                <a:lumOff val="50000"/>
              </a:schemeClr>
            </a:solidFill>
            <a:ln>
              <a:noFill/>
            </a:ln>
            <a:effectLst/>
          </c:spPr>
          <c:invertIfNegative val="0"/>
          <c:val>
            <c:numRef>
              <c:f>'Paired data'!$AV$55</c:f>
              <c:numCache>
                <c:formatCode>General</c:formatCode>
                <c:ptCount val="1"/>
                <c:pt idx="0">
                  <c:v>2</c:v>
                </c:pt>
              </c:numCache>
            </c:numRef>
          </c:val>
          <c:extLst>
            <c:ext xmlns:c16="http://schemas.microsoft.com/office/drawing/2014/chart" uri="{C3380CC4-5D6E-409C-BE32-E72D297353CC}">
              <c16:uniqueId val="{00000032-2DC6-4118-86D4-ABDCFEB489FC}"/>
            </c:ext>
          </c:extLst>
        </c:ser>
        <c:ser>
          <c:idx val="51"/>
          <c:order val="51"/>
          <c:spPr>
            <a:solidFill>
              <a:schemeClr val="accent4">
                <a:lumMod val="50000"/>
                <a:lumOff val="50000"/>
              </a:schemeClr>
            </a:solidFill>
            <a:ln>
              <a:noFill/>
            </a:ln>
            <a:effectLst/>
          </c:spPr>
          <c:invertIfNegative val="0"/>
          <c:val>
            <c:numRef>
              <c:f>'Paired data'!$AV$56</c:f>
              <c:numCache>
                <c:formatCode>General</c:formatCode>
                <c:ptCount val="1"/>
                <c:pt idx="0">
                  <c:v>1</c:v>
                </c:pt>
              </c:numCache>
            </c:numRef>
          </c:val>
          <c:extLst>
            <c:ext xmlns:c16="http://schemas.microsoft.com/office/drawing/2014/chart" uri="{C3380CC4-5D6E-409C-BE32-E72D297353CC}">
              <c16:uniqueId val="{00000033-2DC6-4118-86D4-ABDCFEB489FC}"/>
            </c:ext>
          </c:extLst>
        </c:ser>
        <c:ser>
          <c:idx val="52"/>
          <c:order val="52"/>
          <c:spPr>
            <a:solidFill>
              <a:schemeClr val="accent5">
                <a:lumMod val="50000"/>
                <a:lumOff val="50000"/>
              </a:schemeClr>
            </a:solidFill>
            <a:ln>
              <a:noFill/>
            </a:ln>
            <a:effectLst/>
          </c:spPr>
          <c:invertIfNegative val="0"/>
          <c:val>
            <c:numRef>
              <c:f>'Paired data'!$AV$57</c:f>
              <c:numCache>
                <c:formatCode>General</c:formatCode>
                <c:ptCount val="1"/>
                <c:pt idx="0">
                  <c:v>3</c:v>
                </c:pt>
              </c:numCache>
            </c:numRef>
          </c:val>
          <c:extLst>
            <c:ext xmlns:c16="http://schemas.microsoft.com/office/drawing/2014/chart" uri="{C3380CC4-5D6E-409C-BE32-E72D297353CC}">
              <c16:uniqueId val="{00000034-2DC6-4118-86D4-ABDCFEB489FC}"/>
            </c:ext>
          </c:extLst>
        </c:ser>
        <c:ser>
          <c:idx val="53"/>
          <c:order val="53"/>
          <c:spPr>
            <a:solidFill>
              <a:schemeClr val="accent6">
                <a:lumMod val="50000"/>
                <a:lumOff val="50000"/>
              </a:schemeClr>
            </a:solidFill>
            <a:ln>
              <a:noFill/>
            </a:ln>
            <a:effectLst/>
          </c:spPr>
          <c:invertIfNegative val="0"/>
          <c:val>
            <c:numRef>
              <c:f>'Paired data'!$AV$58</c:f>
              <c:numCache>
                <c:formatCode>General</c:formatCode>
                <c:ptCount val="1"/>
                <c:pt idx="0">
                  <c:v>3</c:v>
                </c:pt>
              </c:numCache>
            </c:numRef>
          </c:val>
          <c:extLst>
            <c:ext xmlns:c16="http://schemas.microsoft.com/office/drawing/2014/chart" uri="{C3380CC4-5D6E-409C-BE32-E72D297353CC}">
              <c16:uniqueId val="{00000035-2DC6-4118-86D4-ABDCFEB489FC}"/>
            </c:ext>
          </c:extLst>
        </c:ser>
        <c:ser>
          <c:idx val="54"/>
          <c:order val="54"/>
          <c:spPr>
            <a:solidFill>
              <a:schemeClr val="accent1"/>
            </a:solidFill>
            <a:ln>
              <a:noFill/>
            </a:ln>
            <a:effectLst/>
          </c:spPr>
          <c:invertIfNegative val="0"/>
          <c:val>
            <c:numRef>
              <c:f>'Paired data'!$AV$59</c:f>
              <c:numCache>
                <c:formatCode>General</c:formatCode>
                <c:ptCount val="1"/>
                <c:pt idx="0">
                  <c:v>2</c:v>
                </c:pt>
              </c:numCache>
            </c:numRef>
          </c:val>
          <c:extLst>
            <c:ext xmlns:c16="http://schemas.microsoft.com/office/drawing/2014/chart" uri="{C3380CC4-5D6E-409C-BE32-E72D297353CC}">
              <c16:uniqueId val="{00000036-2DC6-4118-86D4-ABDCFEB489FC}"/>
            </c:ext>
          </c:extLst>
        </c:ser>
        <c:ser>
          <c:idx val="55"/>
          <c:order val="55"/>
          <c:spPr>
            <a:solidFill>
              <a:schemeClr val="accent2"/>
            </a:solidFill>
            <a:ln>
              <a:noFill/>
            </a:ln>
            <a:effectLst/>
          </c:spPr>
          <c:invertIfNegative val="0"/>
          <c:val>
            <c:numRef>
              <c:f>'Paired data'!$AV$60</c:f>
              <c:numCache>
                <c:formatCode>General</c:formatCode>
                <c:ptCount val="1"/>
                <c:pt idx="0">
                  <c:v>1</c:v>
                </c:pt>
              </c:numCache>
            </c:numRef>
          </c:val>
          <c:extLst>
            <c:ext xmlns:c16="http://schemas.microsoft.com/office/drawing/2014/chart" uri="{C3380CC4-5D6E-409C-BE32-E72D297353CC}">
              <c16:uniqueId val="{00000037-2DC6-4118-86D4-ABDCFEB489FC}"/>
            </c:ext>
          </c:extLst>
        </c:ser>
        <c:ser>
          <c:idx val="56"/>
          <c:order val="56"/>
          <c:spPr>
            <a:solidFill>
              <a:schemeClr val="accent3"/>
            </a:solidFill>
            <a:ln>
              <a:noFill/>
            </a:ln>
            <a:effectLst/>
          </c:spPr>
          <c:invertIfNegative val="0"/>
          <c:val>
            <c:numRef>
              <c:f>'Paired data'!$AV$61</c:f>
              <c:numCache>
                <c:formatCode>General</c:formatCode>
                <c:ptCount val="1"/>
                <c:pt idx="0">
                  <c:v>2</c:v>
                </c:pt>
              </c:numCache>
            </c:numRef>
          </c:val>
          <c:extLst>
            <c:ext xmlns:c16="http://schemas.microsoft.com/office/drawing/2014/chart" uri="{C3380CC4-5D6E-409C-BE32-E72D297353CC}">
              <c16:uniqueId val="{00000038-2DC6-4118-86D4-ABDCFEB489FC}"/>
            </c:ext>
          </c:extLst>
        </c:ser>
        <c:ser>
          <c:idx val="57"/>
          <c:order val="57"/>
          <c:spPr>
            <a:solidFill>
              <a:schemeClr val="accent4"/>
            </a:solidFill>
            <a:ln>
              <a:noFill/>
            </a:ln>
            <a:effectLst/>
          </c:spPr>
          <c:invertIfNegative val="0"/>
          <c:val>
            <c:numRef>
              <c:f>'Paired data'!$AV$62</c:f>
              <c:numCache>
                <c:formatCode>General</c:formatCode>
                <c:ptCount val="1"/>
                <c:pt idx="0">
                  <c:v>1</c:v>
                </c:pt>
              </c:numCache>
            </c:numRef>
          </c:val>
          <c:extLst>
            <c:ext xmlns:c16="http://schemas.microsoft.com/office/drawing/2014/chart" uri="{C3380CC4-5D6E-409C-BE32-E72D297353CC}">
              <c16:uniqueId val="{00000039-2DC6-4118-86D4-ABDCFEB489FC}"/>
            </c:ext>
          </c:extLst>
        </c:ser>
        <c:ser>
          <c:idx val="58"/>
          <c:order val="58"/>
          <c:spPr>
            <a:solidFill>
              <a:schemeClr val="accent5"/>
            </a:solidFill>
            <a:ln>
              <a:noFill/>
            </a:ln>
            <a:effectLst/>
          </c:spPr>
          <c:invertIfNegative val="0"/>
          <c:val>
            <c:numRef>
              <c:f>'Paired data'!$AV$63</c:f>
              <c:numCache>
                <c:formatCode>General</c:formatCode>
                <c:ptCount val="1"/>
                <c:pt idx="0">
                  <c:v>1</c:v>
                </c:pt>
              </c:numCache>
            </c:numRef>
          </c:val>
          <c:extLst>
            <c:ext xmlns:c16="http://schemas.microsoft.com/office/drawing/2014/chart" uri="{C3380CC4-5D6E-409C-BE32-E72D297353CC}">
              <c16:uniqueId val="{0000003A-2DC6-4118-86D4-ABDCFEB489FC}"/>
            </c:ext>
          </c:extLst>
        </c:ser>
        <c:ser>
          <c:idx val="59"/>
          <c:order val="59"/>
          <c:spPr>
            <a:solidFill>
              <a:schemeClr val="accent6"/>
            </a:solidFill>
            <a:ln>
              <a:noFill/>
            </a:ln>
            <a:effectLst/>
          </c:spPr>
          <c:invertIfNegative val="0"/>
          <c:val>
            <c:numRef>
              <c:f>'Paired data'!$AV$64</c:f>
              <c:numCache>
                <c:formatCode>General</c:formatCode>
                <c:ptCount val="1"/>
                <c:pt idx="0">
                  <c:v>0</c:v>
                </c:pt>
              </c:numCache>
            </c:numRef>
          </c:val>
          <c:extLst>
            <c:ext xmlns:c16="http://schemas.microsoft.com/office/drawing/2014/chart" uri="{C3380CC4-5D6E-409C-BE32-E72D297353CC}">
              <c16:uniqueId val="{0000003B-2DC6-4118-86D4-ABDCFEB489FC}"/>
            </c:ext>
          </c:extLst>
        </c:ser>
        <c:ser>
          <c:idx val="60"/>
          <c:order val="60"/>
          <c:spPr>
            <a:solidFill>
              <a:schemeClr val="accent1">
                <a:lumMod val="60000"/>
              </a:schemeClr>
            </a:solidFill>
            <a:ln>
              <a:noFill/>
            </a:ln>
            <a:effectLst/>
          </c:spPr>
          <c:invertIfNegative val="0"/>
          <c:val>
            <c:numRef>
              <c:f>'Paired data'!$AV$65</c:f>
              <c:numCache>
                <c:formatCode>General</c:formatCode>
                <c:ptCount val="1"/>
                <c:pt idx="0">
                  <c:v>3</c:v>
                </c:pt>
              </c:numCache>
            </c:numRef>
          </c:val>
          <c:extLst>
            <c:ext xmlns:c16="http://schemas.microsoft.com/office/drawing/2014/chart" uri="{C3380CC4-5D6E-409C-BE32-E72D297353CC}">
              <c16:uniqueId val="{0000003C-2DC6-4118-86D4-ABDCFEB489FC}"/>
            </c:ext>
          </c:extLst>
        </c:ser>
        <c:ser>
          <c:idx val="61"/>
          <c:order val="61"/>
          <c:spPr>
            <a:solidFill>
              <a:schemeClr val="accent2">
                <a:lumMod val="60000"/>
              </a:schemeClr>
            </a:solidFill>
            <a:ln>
              <a:noFill/>
            </a:ln>
            <a:effectLst/>
          </c:spPr>
          <c:invertIfNegative val="0"/>
          <c:val>
            <c:numRef>
              <c:f>'Paired data'!$AV$66</c:f>
              <c:numCache>
                <c:formatCode>General</c:formatCode>
                <c:ptCount val="1"/>
                <c:pt idx="0">
                  <c:v>0</c:v>
                </c:pt>
              </c:numCache>
            </c:numRef>
          </c:val>
          <c:extLst>
            <c:ext xmlns:c16="http://schemas.microsoft.com/office/drawing/2014/chart" uri="{C3380CC4-5D6E-409C-BE32-E72D297353CC}">
              <c16:uniqueId val="{0000003D-2DC6-4118-86D4-ABDCFEB489FC}"/>
            </c:ext>
          </c:extLst>
        </c:ser>
        <c:ser>
          <c:idx val="62"/>
          <c:order val="62"/>
          <c:spPr>
            <a:solidFill>
              <a:schemeClr val="accent3">
                <a:lumMod val="60000"/>
              </a:schemeClr>
            </a:solidFill>
            <a:ln>
              <a:noFill/>
            </a:ln>
            <a:effectLst/>
          </c:spPr>
          <c:invertIfNegative val="0"/>
          <c:val>
            <c:numRef>
              <c:f>'Paired data'!$AV$67</c:f>
              <c:numCache>
                <c:formatCode>General</c:formatCode>
                <c:ptCount val="1"/>
                <c:pt idx="0">
                  <c:v>-1</c:v>
                </c:pt>
              </c:numCache>
            </c:numRef>
          </c:val>
          <c:extLst>
            <c:ext xmlns:c16="http://schemas.microsoft.com/office/drawing/2014/chart" uri="{C3380CC4-5D6E-409C-BE32-E72D297353CC}">
              <c16:uniqueId val="{0000003E-2DC6-4118-86D4-ABDCFEB489FC}"/>
            </c:ext>
          </c:extLst>
        </c:ser>
        <c:ser>
          <c:idx val="63"/>
          <c:order val="63"/>
          <c:spPr>
            <a:solidFill>
              <a:schemeClr val="accent4">
                <a:lumMod val="60000"/>
              </a:schemeClr>
            </a:solidFill>
            <a:ln>
              <a:noFill/>
            </a:ln>
            <a:effectLst/>
          </c:spPr>
          <c:invertIfNegative val="0"/>
          <c:val>
            <c:numRef>
              <c:f>'Paired data'!$AV$68</c:f>
              <c:numCache>
                <c:formatCode>General</c:formatCode>
                <c:ptCount val="1"/>
                <c:pt idx="0">
                  <c:v>-1</c:v>
                </c:pt>
              </c:numCache>
            </c:numRef>
          </c:val>
          <c:extLst>
            <c:ext xmlns:c16="http://schemas.microsoft.com/office/drawing/2014/chart" uri="{C3380CC4-5D6E-409C-BE32-E72D297353CC}">
              <c16:uniqueId val="{0000003F-2DC6-4118-86D4-ABDCFEB489FC}"/>
            </c:ext>
          </c:extLst>
        </c:ser>
        <c:ser>
          <c:idx val="64"/>
          <c:order val="64"/>
          <c:spPr>
            <a:solidFill>
              <a:schemeClr val="accent5">
                <a:lumMod val="60000"/>
              </a:schemeClr>
            </a:solidFill>
            <a:ln>
              <a:noFill/>
            </a:ln>
            <a:effectLst/>
          </c:spPr>
          <c:invertIfNegative val="0"/>
          <c:val>
            <c:numRef>
              <c:f>'Paired data'!$AV$69</c:f>
              <c:numCache>
                <c:formatCode>General</c:formatCode>
                <c:ptCount val="1"/>
                <c:pt idx="0">
                  <c:v>2</c:v>
                </c:pt>
              </c:numCache>
            </c:numRef>
          </c:val>
          <c:extLst>
            <c:ext xmlns:c16="http://schemas.microsoft.com/office/drawing/2014/chart" uri="{C3380CC4-5D6E-409C-BE32-E72D297353CC}">
              <c16:uniqueId val="{00000040-2DC6-4118-86D4-ABDCFEB489FC}"/>
            </c:ext>
          </c:extLst>
        </c:ser>
        <c:ser>
          <c:idx val="65"/>
          <c:order val="65"/>
          <c:spPr>
            <a:solidFill>
              <a:schemeClr val="accent6">
                <a:lumMod val="60000"/>
              </a:schemeClr>
            </a:solidFill>
            <a:ln>
              <a:noFill/>
            </a:ln>
            <a:effectLst/>
          </c:spPr>
          <c:invertIfNegative val="0"/>
          <c:val>
            <c:numRef>
              <c:f>'Paired data'!$AV$70</c:f>
              <c:numCache>
                <c:formatCode>General</c:formatCode>
                <c:ptCount val="1"/>
                <c:pt idx="0">
                  <c:v>3</c:v>
                </c:pt>
              </c:numCache>
            </c:numRef>
          </c:val>
          <c:extLst>
            <c:ext xmlns:c16="http://schemas.microsoft.com/office/drawing/2014/chart" uri="{C3380CC4-5D6E-409C-BE32-E72D297353CC}">
              <c16:uniqueId val="{00000041-2DC6-4118-86D4-ABDCFEB489FC}"/>
            </c:ext>
          </c:extLst>
        </c:ser>
        <c:ser>
          <c:idx val="66"/>
          <c:order val="66"/>
          <c:spPr>
            <a:solidFill>
              <a:schemeClr val="accent1">
                <a:lumMod val="80000"/>
                <a:lumOff val="20000"/>
              </a:schemeClr>
            </a:solidFill>
            <a:ln>
              <a:noFill/>
            </a:ln>
            <a:effectLst/>
          </c:spPr>
          <c:invertIfNegative val="0"/>
          <c:val>
            <c:numRef>
              <c:f>'Paired data'!$AV$71</c:f>
              <c:numCache>
                <c:formatCode>General</c:formatCode>
                <c:ptCount val="1"/>
                <c:pt idx="0">
                  <c:v>1</c:v>
                </c:pt>
              </c:numCache>
            </c:numRef>
          </c:val>
          <c:extLst>
            <c:ext xmlns:c16="http://schemas.microsoft.com/office/drawing/2014/chart" uri="{C3380CC4-5D6E-409C-BE32-E72D297353CC}">
              <c16:uniqueId val="{00000042-2DC6-4118-86D4-ABDCFEB489FC}"/>
            </c:ext>
          </c:extLst>
        </c:ser>
        <c:ser>
          <c:idx val="67"/>
          <c:order val="67"/>
          <c:spPr>
            <a:solidFill>
              <a:schemeClr val="accent2">
                <a:lumMod val="80000"/>
                <a:lumOff val="20000"/>
              </a:schemeClr>
            </a:solidFill>
            <a:ln>
              <a:noFill/>
            </a:ln>
            <a:effectLst/>
          </c:spPr>
          <c:invertIfNegative val="0"/>
          <c:val>
            <c:numRef>
              <c:f>'Paired data'!$AV$72</c:f>
              <c:numCache>
                <c:formatCode>General</c:formatCode>
                <c:ptCount val="1"/>
                <c:pt idx="0">
                  <c:v>2</c:v>
                </c:pt>
              </c:numCache>
            </c:numRef>
          </c:val>
          <c:extLst>
            <c:ext xmlns:c16="http://schemas.microsoft.com/office/drawing/2014/chart" uri="{C3380CC4-5D6E-409C-BE32-E72D297353CC}">
              <c16:uniqueId val="{00000043-2DC6-4118-86D4-ABDCFEB489FC}"/>
            </c:ext>
          </c:extLst>
        </c:ser>
        <c:ser>
          <c:idx val="68"/>
          <c:order val="68"/>
          <c:spPr>
            <a:solidFill>
              <a:schemeClr val="accent3">
                <a:lumMod val="80000"/>
                <a:lumOff val="20000"/>
              </a:schemeClr>
            </a:solidFill>
            <a:ln>
              <a:noFill/>
            </a:ln>
            <a:effectLst/>
          </c:spPr>
          <c:invertIfNegative val="0"/>
          <c:val>
            <c:numRef>
              <c:f>'Paired data'!$AV$73</c:f>
              <c:numCache>
                <c:formatCode>General</c:formatCode>
                <c:ptCount val="1"/>
                <c:pt idx="0">
                  <c:v>5</c:v>
                </c:pt>
              </c:numCache>
            </c:numRef>
          </c:val>
          <c:extLst>
            <c:ext xmlns:c16="http://schemas.microsoft.com/office/drawing/2014/chart" uri="{C3380CC4-5D6E-409C-BE32-E72D297353CC}">
              <c16:uniqueId val="{00000044-2DC6-4118-86D4-ABDCFEB489FC}"/>
            </c:ext>
          </c:extLst>
        </c:ser>
        <c:ser>
          <c:idx val="69"/>
          <c:order val="69"/>
          <c:spPr>
            <a:solidFill>
              <a:schemeClr val="accent4">
                <a:lumMod val="80000"/>
                <a:lumOff val="20000"/>
              </a:schemeClr>
            </a:solidFill>
            <a:ln>
              <a:noFill/>
            </a:ln>
            <a:effectLst/>
          </c:spPr>
          <c:invertIfNegative val="0"/>
          <c:val>
            <c:numRef>
              <c:f>'Paired data'!$AV$74</c:f>
              <c:numCache>
                <c:formatCode>General</c:formatCode>
                <c:ptCount val="1"/>
                <c:pt idx="0">
                  <c:v>3</c:v>
                </c:pt>
              </c:numCache>
            </c:numRef>
          </c:val>
          <c:extLst>
            <c:ext xmlns:c16="http://schemas.microsoft.com/office/drawing/2014/chart" uri="{C3380CC4-5D6E-409C-BE32-E72D297353CC}">
              <c16:uniqueId val="{00000045-2DC6-4118-86D4-ABDCFEB489FC}"/>
            </c:ext>
          </c:extLst>
        </c:ser>
        <c:ser>
          <c:idx val="70"/>
          <c:order val="70"/>
          <c:spPr>
            <a:solidFill>
              <a:schemeClr val="accent5">
                <a:lumMod val="80000"/>
                <a:lumOff val="20000"/>
              </a:schemeClr>
            </a:solidFill>
            <a:ln>
              <a:noFill/>
            </a:ln>
            <a:effectLst/>
          </c:spPr>
          <c:invertIfNegative val="0"/>
          <c:val>
            <c:numRef>
              <c:f>'Paired data'!$AV$75</c:f>
              <c:numCache>
                <c:formatCode>General</c:formatCode>
                <c:ptCount val="1"/>
                <c:pt idx="0">
                  <c:v>3</c:v>
                </c:pt>
              </c:numCache>
            </c:numRef>
          </c:val>
          <c:extLst>
            <c:ext xmlns:c16="http://schemas.microsoft.com/office/drawing/2014/chart" uri="{C3380CC4-5D6E-409C-BE32-E72D297353CC}">
              <c16:uniqueId val="{00000046-2DC6-4118-86D4-ABDCFEB489FC}"/>
            </c:ext>
          </c:extLst>
        </c:ser>
        <c:ser>
          <c:idx val="71"/>
          <c:order val="71"/>
          <c:spPr>
            <a:solidFill>
              <a:schemeClr val="accent6">
                <a:lumMod val="80000"/>
                <a:lumOff val="20000"/>
              </a:schemeClr>
            </a:solidFill>
            <a:ln>
              <a:noFill/>
            </a:ln>
            <a:effectLst/>
          </c:spPr>
          <c:invertIfNegative val="0"/>
          <c:val>
            <c:numRef>
              <c:f>'Paired data'!$AV$76</c:f>
              <c:numCache>
                <c:formatCode>General</c:formatCode>
                <c:ptCount val="1"/>
                <c:pt idx="0">
                  <c:v>2</c:v>
                </c:pt>
              </c:numCache>
            </c:numRef>
          </c:val>
          <c:extLst>
            <c:ext xmlns:c16="http://schemas.microsoft.com/office/drawing/2014/chart" uri="{C3380CC4-5D6E-409C-BE32-E72D297353CC}">
              <c16:uniqueId val="{00000047-2DC6-4118-86D4-ABDCFEB489FC}"/>
            </c:ext>
          </c:extLst>
        </c:ser>
        <c:ser>
          <c:idx val="72"/>
          <c:order val="72"/>
          <c:spPr>
            <a:solidFill>
              <a:schemeClr val="accent1">
                <a:lumMod val="80000"/>
              </a:schemeClr>
            </a:solidFill>
            <a:ln>
              <a:noFill/>
            </a:ln>
            <a:effectLst/>
          </c:spPr>
          <c:invertIfNegative val="0"/>
          <c:val>
            <c:numRef>
              <c:f>'Paired data'!$AV$77</c:f>
              <c:numCache>
                <c:formatCode>General</c:formatCode>
                <c:ptCount val="1"/>
                <c:pt idx="0">
                  <c:v>2</c:v>
                </c:pt>
              </c:numCache>
            </c:numRef>
          </c:val>
          <c:extLst>
            <c:ext xmlns:c16="http://schemas.microsoft.com/office/drawing/2014/chart" uri="{C3380CC4-5D6E-409C-BE32-E72D297353CC}">
              <c16:uniqueId val="{00000048-2DC6-4118-86D4-ABDCFEB489FC}"/>
            </c:ext>
          </c:extLst>
        </c:ser>
        <c:ser>
          <c:idx val="73"/>
          <c:order val="73"/>
          <c:spPr>
            <a:solidFill>
              <a:schemeClr val="accent2">
                <a:lumMod val="80000"/>
              </a:schemeClr>
            </a:solidFill>
            <a:ln>
              <a:noFill/>
            </a:ln>
            <a:effectLst/>
          </c:spPr>
          <c:invertIfNegative val="0"/>
          <c:val>
            <c:numRef>
              <c:f>'Paired data'!$AV$78</c:f>
              <c:numCache>
                <c:formatCode>General</c:formatCode>
                <c:ptCount val="1"/>
                <c:pt idx="0">
                  <c:v>2</c:v>
                </c:pt>
              </c:numCache>
            </c:numRef>
          </c:val>
          <c:extLst>
            <c:ext xmlns:c16="http://schemas.microsoft.com/office/drawing/2014/chart" uri="{C3380CC4-5D6E-409C-BE32-E72D297353CC}">
              <c16:uniqueId val="{00000049-2DC6-4118-86D4-ABDCFEB489FC}"/>
            </c:ext>
          </c:extLst>
        </c:ser>
        <c:ser>
          <c:idx val="74"/>
          <c:order val="74"/>
          <c:spPr>
            <a:solidFill>
              <a:schemeClr val="accent3">
                <a:lumMod val="80000"/>
              </a:schemeClr>
            </a:solidFill>
            <a:ln>
              <a:noFill/>
            </a:ln>
            <a:effectLst/>
          </c:spPr>
          <c:invertIfNegative val="0"/>
          <c:val>
            <c:numRef>
              <c:f>'Paired data'!$AV$79</c:f>
              <c:numCache>
                <c:formatCode>General</c:formatCode>
                <c:ptCount val="1"/>
                <c:pt idx="0">
                  <c:v>0</c:v>
                </c:pt>
              </c:numCache>
            </c:numRef>
          </c:val>
          <c:extLst>
            <c:ext xmlns:c16="http://schemas.microsoft.com/office/drawing/2014/chart" uri="{C3380CC4-5D6E-409C-BE32-E72D297353CC}">
              <c16:uniqueId val="{0000004A-2DC6-4118-86D4-ABDCFEB489FC}"/>
            </c:ext>
          </c:extLst>
        </c:ser>
        <c:ser>
          <c:idx val="75"/>
          <c:order val="75"/>
          <c:spPr>
            <a:solidFill>
              <a:schemeClr val="accent4">
                <a:lumMod val="80000"/>
              </a:schemeClr>
            </a:solidFill>
            <a:ln>
              <a:noFill/>
            </a:ln>
            <a:effectLst/>
          </c:spPr>
          <c:invertIfNegative val="0"/>
          <c:val>
            <c:numRef>
              <c:f>'Paired data'!$AV$80</c:f>
              <c:numCache>
                <c:formatCode>General</c:formatCode>
                <c:ptCount val="1"/>
                <c:pt idx="0">
                  <c:v>2</c:v>
                </c:pt>
              </c:numCache>
            </c:numRef>
          </c:val>
          <c:extLst>
            <c:ext xmlns:c16="http://schemas.microsoft.com/office/drawing/2014/chart" uri="{C3380CC4-5D6E-409C-BE32-E72D297353CC}">
              <c16:uniqueId val="{0000004B-2DC6-4118-86D4-ABDCFEB489FC}"/>
            </c:ext>
          </c:extLst>
        </c:ser>
        <c:dLbls>
          <c:showLegendKey val="0"/>
          <c:showVal val="0"/>
          <c:showCatName val="0"/>
          <c:showSerName val="0"/>
          <c:showPercent val="0"/>
          <c:showBubbleSize val="0"/>
        </c:dLbls>
        <c:gapWidth val="0"/>
        <c:axId val="1199737096"/>
        <c:axId val="1199749336"/>
      </c:barChart>
      <c:catAx>
        <c:axId val="1199737096"/>
        <c:scaling>
          <c:orientation val="maxMin"/>
        </c:scaling>
        <c:delete val="0"/>
        <c:axPos val="l"/>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9749336"/>
        <c:crosses val="autoZero"/>
        <c:auto val="1"/>
        <c:lblAlgn val="ctr"/>
        <c:lblOffset val="100"/>
        <c:noMultiLvlLbl val="0"/>
      </c:catAx>
      <c:valAx>
        <c:axId val="1199749336"/>
        <c:scaling>
          <c:orientation val="minMax"/>
          <c:max val="5"/>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9737096"/>
        <c:crosses val="autoZero"/>
        <c:crossBetween val="between"/>
        <c:majorUnit val="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val>
            <c:numRef>
              <c:f>'Paired data'!$AW$5:$AW$80</c:f>
              <c:numCache>
                <c:formatCode>General</c:formatCode>
                <c:ptCount val="76"/>
                <c:pt idx="0">
                  <c:v>0</c:v>
                </c:pt>
                <c:pt idx="1">
                  <c:v>1</c:v>
                </c:pt>
                <c:pt idx="2">
                  <c:v>1</c:v>
                </c:pt>
                <c:pt idx="3">
                  <c:v>1</c:v>
                </c:pt>
                <c:pt idx="4">
                  <c:v>1</c:v>
                </c:pt>
                <c:pt idx="5">
                  <c:v>0</c:v>
                </c:pt>
                <c:pt idx="6">
                  <c:v>2</c:v>
                </c:pt>
                <c:pt idx="7">
                  <c:v>1</c:v>
                </c:pt>
                <c:pt idx="8">
                  <c:v>2</c:v>
                </c:pt>
                <c:pt idx="9">
                  <c:v>0</c:v>
                </c:pt>
                <c:pt idx="10">
                  <c:v>3</c:v>
                </c:pt>
                <c:pt idx="11">
                  <c:v>1</c:v>
                </c:pt>
                <c:pt idx="12">
                  <c:v>1</c:v>
                </c:pt>
                <c:pt idx="13">
                  <c:v>1</c:v>
                </c:pt>
                <c:pt idx="14">
                  <c:v>-2</c:v>
                </c:pt>
                <c:pt idx="15">
                  <c:v>0</c:v>
                </c:pt>
                <c:pt idx="16">
                  <c:v>0</c:v>
                </c:pt>
                <c:pt idx="17">
                  <c:v>1</c:v>
                </c:pt>
                <c:pt idx="18">
                  <c:v>1</c:v>
                </c:pt>
                <c:pt idx="19">
                  <c:v>0</c:v>
                </c:pt>
                <c:pt idx="20">
                  <c:v>1</c:v>
                </c:pt>
                <c:pt idx="21">
                  <c:v>3</c:v>
                </c:pt>
                <c:pt idx="22">
                  <c:v>3</c:v>
                </c:pt>
                <c:pt idx="23">
                  <c:v>-1</c:v>
                </c:pt>
                <c:pt idx="24">
                  <c:v>2</c:v>
                </c:pt>
                <c:pt idx="25">
                  <c:v>3</c:v>
                </c:pt>
                <c:pt idx="26">
                  <c:v>1</c:v>
                </c:pt>
                <c:pt idx="27">
                  <c:v>0</c:v>
                </c:pt>
                <c:pt idx="28">
                  <c:v>4</c:v>
                </c:pt>
                <c:pt idx="29">
                  <c:v>4</c:v>
                </c:pt>
                <c:pt idx="30">
                  <c:v>1</c:v>
                </c:pt>
                <c:pt idx="31">
                  <c:v>4</c:v>
                </c:pt>
                <c:pt idx="32">
                  <c:v>2</c:v>
                </c:pt>
                <c:pt idx="33">
                  <c:v>-1</c:v>
                </c:pt>
                <c:pt idx="34">
                  <c:v>0</c:v>
                </c:pt>
                <c:pt idx="35">
                  <c:v>2</c:v>
                </c:pt>
                <c:pt idx="36">
                  <c:v>1</c:v>
                </c:pt>
                <c:pt idx="37">
                  <c:v>1</c:v>
                </c:pt>
                <c:pt idx="38">
                  <c:v>1</c:v>
                </c:pt>
                <c:pt idx="39">
                  <c:v>1</c:v>
                </c:pt>
                <c:pt idx="40">
                  <c:v>4</c:v>
                </c:pt>
                <c:pt idx="41">
                  <c:v>3</c:v>
                </c:pt>
                <c:pt idx="42">
                  <c:v>2</c:v>
                </c:pt>
                <c:pt idx="43">
                  <c:v>4</c:v>
                </c:pt>
                <c:pt idx="44">
                  <c:v>1</c:v>
                </c:pt>
                <c:pt idx="45">
                  <c:v>1</c:v>
                </c:pt>
                <c:pt idx="46">
                  <c:v>3</c:v>
                </c:pt>
                <c:pt idx="47">
                  <c:v>3</c:v>
                </c:pt>
                <c:pt idx="48">
                  <c:v>4</c:v>
                </c:pt>
                <c:pt idx="49">
                  <c:v>1</c:v>
                </c:pt>
                <c:pt idx="50">
                  <c:v>1</c:v>
                </c:pt>
                <c:pt idx="51">
                  <c:v>2</c:v>
                </c:pt>
                <c:pt idx="52">
                  <c:v>1</c:v>
                </c:pt>
                <c:pt idx="53">
                  <c:v>3</c:v>
                </c:pt>
                <c:pt idx="54">
                  <c:v>2</c:v>
                </c:pt>
                <c:pt idx="55">
                  <c:v>0</c:v>
                </c:pt>
                <c:pt idx="56">
                  <c:v>1</c:v>
                </c:pt>
                <c:pt idx="57">
                  <c:v>1</c:v>
                </c:pt>
                <c:pt idx="58">
                  <c:v>0</c:v>
                </c:pt>
                <c:pt idx="59">
                  <c:v>1</c:v>
                </c:pt>
                <c:pt idx="60">
                  <c:v>2</c:v>
                </c:pt>
                <c:pt idx="61">
                  <c:v>2</c:v>
                </c:pt>
                <c:pt idx="62">
                  <c:v>0</c:v>
                </c:pt>
                <c:pt idx="63">
                  <c:v>-1</c:v>
                </c:pt>
                <c:pt idx="64">
                  <c:v>2</c:v>
                </c:pt>
                <c:pt idx="65">
                  <c:v>3</c:v>
                </c:pt>
                <c:pt idx="66">
                  <c:v>4</c:v>
                </c:pt>
                <c:pt idx="67">
                  <c:v>2</c:v>
                </c:pt>
                <c:pt idx="68">
                  <c:v>1</c:v>
                </c:pt>
                <c:pt idx="69">
                  <c:v>4</c:v>
                </c:pt>
                <c:pt idx="70">
                  <c:v>2</c:v>
                </c:pt>
                <c:pt idx="71">
                  <c:v>0</c:v>
                </c:pt>
                <c:pt idx="72">
                  <c:v>3</c:v>
                </c:pt>
                <c:pt idx="73">
                  <c:v>2</c:v>
                </c:pt>
                <c:pt idx="74">
                  <c:v>0</c:v>
                </c:pt>
                <c:pt idx="75">
                  <c:v>2</c:v>
                </c:pt>
              </c:numCache>
            </c:numRef>
          </c:val>
          <c:extLst>
            <c:ext xmlns:c16="http://schemas.microsoft.com/office/drawing/2014/chart" uri="{C3380CC4-5D6E-409C-BE32-E72D297353CC}">
              <c16:uniqueId val="{00000000-2DC6-4118-86D4-ABDCFEB489FC}"/>
            </c:ext>
          </c:extLst>
        </c:ser>
        <c:dLbls>
          <c:showLegendKey val="0"/>
          <c:showVal val="0"/>
          <c:showCatName val="0"/>
          <c:showSerName val="0"/>
          <c:showPercent val="0"/>
          <c:showBubbleSize val="0"/>
        </c:dLbls>
        <c:gapWidth val="0"/>
        <c:axId val="1199737096"/>
        <c:axId val="1199749336"/>
      </c:barChart>
      <c:catAx>
        <c:axId val="1199737096"/>
        <c:scaling>
          <c:orientation val="maxMin"/>
        </c:scaling>
        <c:delete val="0"/>
        <c:axPos val="l"/>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9749336"/>
        <c:crosses val="autoZero"/>
        <c:auto val="1"/>
        <c:lblAlgn val="ctr"/>
        <c:lblOffset val="100"/>
        <c:noMultiLvlLbl val="0"/>
      </c:catAx>
      <c:valAx>
        <c:axId val="1199749336"/>
        <c:scaling>
          <c:orientation val="minMax"/>
          <c:max val="5"/>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9737096"/>
        <c:crosses val="autoZero"/>
        <c:crossBetween val="between"/>
        <c:majorUnit val="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Average</a:t>
            </a:r>
            <a:r>
              <a:rPr lang="en-GB" baseline="0"/>
              <a:t> Score</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bar"/>
        <c:grouping val="clustered"/>
        <c:varyColors val="0"/>
        <c:ser>
          <c:idx val="0"/>
          <c:order val="0"/>
          <c:tx>
            <c:strRef>
              <c:f>Medians!$B$11</c:f>
              <c:strCache>
                <c:ptCount val="1"/>
                <c:pt idx="0">
                  <c:v>Lego</c:v>
                </c:pt>
              </c:strCache>
            </c:strRef>
          </c:tx>
          <c:spPr>
            <a:solidFill>
              <a:schemeClr val="accent5">
                <a:lumMod val="60000"/>
                <a:lumOff val="40000"/>
              </a:schemeClr>
            </a:solidFill>
            <a:ln>
              <a:noFill/>
            </a:ln>
            <a:effectLst/>
          </c:spPr>
          <c:invertIfNegative val="0"/>
          <c:errBars>
            <c:errBarType val="both"/>
            <c:errValType val="cust"/>
            <c:noEndCap val="0"/>
            <c:plus>
              <c:numRef>
                <c:f>Medians!$D$12:$D$21</c:f>
                <c:numCache>
                  <c:formatCode>0.0</c:formatCode>
                  <c:ptCount val="10"/>
                  <c:pt idx="0">
                    <c:v>1.1241370959657526</c:v>
                  </c:pt>
                  <c:pt idx="1">
                    <c:v>0.95660217399828518</c:v>
                  </c:pt>
                  <c:pt idx="2">
                    <c:v>1.1144977627424357</c:v>
                  </c:pt>
                  <c:pt idx="3">
                    <c:v>1.0027156109741326</c:v>
                  </c:pt>
                  <c:pt idx="4">
                    <c:v>1.211277417628241</c:v>
                  </c:pt>
                  <c:pt idx="5">
                    <c:v>1.1001594780726032</c:v>
                  </c:pt>
                  <c:pt idx="6">
                    <c:v>1.0391460731790834</c:v>
                  </c:pt>
                  <c:pt idx="7">
                    <c:v>1.321615173439934</c:v>
                  </c:pt>
                  <c:pt idx="8">
                    <c:v>1.2262480216197358</c:v>
                  </c:pt>
                  <c:pt idx="9">
                    <c:v>1.1861777033225878</c:v>
                  </c:pt>
                </c:numCache>
              </c:numRef>
            </c:plus>
            <c:minus>
              <c:numRef>
                <c:f>Medians!$D$12:$D$21</c:f>
                <c:numCache>
                  <c:formatCode>0.0</c:formatCode>
                  <c:ptCount val="10"/>
                  <c:pt idx="0">
                    <c:v>1.1241370959657526</c:v>
                  </c:pt>
                  <c:pt idx="1">
                    <c:v>0.95660217399828518</c:v>
                  </c:pt>
                  <c:pt idx="2">
                    <c:v>1.1144977627424357</c:v>
                  </c:pt>
                  <c:pt idx="3">
                    <c:v>1.0027156109741326</c:v>
                  </c:pt>
                  <c:pt idx="4">
                    <c:v>1.211277417628241</c:v>
                  </c:pt>
                  <c:pt idx="5">
                    <c:v>1.1001594780726032</c:v>
                  </c:pt>
                  <c:pt idx="6">
                    <c:v>1.0391460731790834</c:v>
                  </c:pt>
                  <c:pt idx="7">
                    <c:v>1.321615173439934</c:v>
                  </c:pt>
                  <c:pt idx="8">
                    <c:v>1.2262480216197358</c:v>
                  </c:pt>
                  <c:pt idx="9">
                    <c:v>1.1861777033225878</c:v>
                  </c:pt>
                </c:numCache>
              </c:numRef>
            </c:minus>
            <c:spPr>
              <a:noFill/>
              <a:ln w="9525" cap="flat" cmpd="sng" algn="ctr">
                <a:solidFill>
                  <a:schemeClr val="tx1">
                    <a:lumMod val="65000"/>
                    <a:lumOff val="35000"/>
                  </a:schemeClr>
                </a:solidFill>
                <a:round/>
              </a:ln>
              <a:effectLst/>
            </c:spPr>
          </c:errBars>
          <c:cat>
            <c:strRef>
              <c:f>Medians!$A$12:$A$21</c:f>
              <c:strCache>
                <c:ptCount val="10"/>
                <c:pt idx="0">
                  <c:v>Q01</c:v>
                </c:pt>
                <c:pt idx="1">
                  <c:v>Q02</c:v>
                </c:pt>
                <c:pt idx="2">
                  <c:v>Q03</c:v>
                </c:pt>
                <c:pt idx="3">
                  <c:v>Q04</c:v>
                </c:pt>
                <c:pt idx="4">
                  <c:v>Q05</c:v>
                </c:pt>
                <c:pt idx="5">
                  <c:v>Q06</c:v>
                </c:pt>
                <c:pt idx="6">
                  <c:v>Q07</c:v>
                </c:pt>
                <c:pt idx="7">
                  <c:v>Q08</c:v>
                </c:pt>
                <c:pt idx="8">
                  <c:v>Q09</c:v>
                </c:pt>
                <c:pt idx="9">
                  <c:v>Q10</c:v>
                </c:pt>
              </c:strCache>
            </c:strRef>
          </c:cat>
          <c:val>
            <c:numRef>
              <c:f>Medians!$B$12:$B$21</c:f>
              <c:numCache>
                <c:formatCode>0.0</c:formatCode>
                <c:ptCount val="10"/>
                <c:pt idx="0">
                  <c:v>1.6710526315789473</c:v>
                </c:pt>
                <c:pt idx="1">
                  <c:v>1.7894736842105263</c:v>
                </c:pt>
                <c:pt idx="2">
                  <c:v>1.8947368421052631</c:v>
                </c:pt>
                <c:pt idx="3">
                  <c:v>1.3552631578947369</c:v>
                </c:pt>
                <c:pt idx="4">
                  <c:v>1.3026315789473684</c:v>
                </c:pt>
                <c:pt idx="5">
                  <c:v>0.82894736842105265</c:v>
                </c:pt>
                <c:pt idx="6">
                  <c:v>1.013157894736842</c:v>
                </c:pt>
                <c:pt idx="7">
                  <c:v>0.5</c:v>
                </c:pt>
                <c:pt idx="8">
                  <c:v>0.67105263157894735</c:v>
                </c:pt>
                <c:pt idx="9">
                  <c:v>1.0789473684210527</c:v>
                </c:pt>
              </c:numCache>
            </c:numRef>
          </c:val>
          <c:extLst>
            <c:ext xmlns:c16="http://schemas.microsoft.com/office/drawing/2014/chart" uri="{C3380CC4-5D6E-409C-BE32-E72D297353CC}">
              <c16:uniqueId val="{00000000-28F9-4842-97CB-161D0B2BE742}"/>
            </c:ext>
          </c:extLst>
        </c:ser>
        <c:ser>
          <c:idx val="1"/>
          <c:order val="1"/>
          <c:tx>
            <c:strRef>
              <c:f>Medians!$C$11</c:f>
              <c:strCache>
                <c:ptCount val="1"/>
                <c:pt idx="0">
                  <c:v>Disc</c:v>
                </c:pt>
              </c:strCache>
            </c:strRef>
          </c:tx>
          <c:spPr>
            <a:solidFill>
              <a:schemeClr val="accent4">
                <a:lumMod val="75000"/>
              </a:schemeClr>
            </a:solidFill>
            <a:ln>
              <a:noFill/>
            </a:ln>
            <a:effectLst/>
          </c:spPr>
          <c:invertIfNegative val="0"/>
          <c:errBars>
            <c:errBarType val="both"/>
            <c:errValType val="cust"/>
            <c:noEndCap val="0"/>
            <c:plus>
              <c:numRef>
                <c:f>Medians!$E$12:$E$21</c:f>
                <c:numCache>
                  <c:formatCode>0.0</c:formatCode>
                  <c:ptCount val="10"/>
                  <c:pt idx="0">
                    <c:v>1.4025040263256463</c:v>
                  </c:pt>
                  <c:pt idx="1">
                    <c:v>1.3566599853277437</c:v>
                  </c:pt>
                  <c:pt idx="2">
                    <c:v>1.49994151932784</c:v>
                  </c:pt>
                  <c:pt idx="3">
                    <c:v>1.2769614836128107</c:v>
                  </c:pt>
                  <c:pt idx="4">
                    <c:v>1.6115808954117508</c:v>
                  </c:pt>
                  <c:pt idx="5">
                    <c:v>1.3178264933847197</c:v>
                  </c:pt>
                  <c:pt idx="6">
                    <c:v>1.3580590282915999</c:v>
                  </c:pt>
                  <c:pt idx="7">
                    <c:v>1.3593851286254119</c:v>
                  </c:pt>
                  <c:pt idx="8">
                    <c:v>1.3664527004093996</c:v>
                  </c:pt>
                  <c:pt idx="9">
                    <c:v>1.3337060882460428</c:v>
                  </c:pt>
                </c:numCache>
              </c:numRef>
            </c:plus>
            <c:minus>
              <c:numRef>
                <c:f>Medians!$E$12:$E$21</c:f>
                <c:numCache>
                  <c:formatCode>0.0</c:formatCode>
                  <c:ptCount val="10"/>
                  <c:pt idx="0">
                    <c:v>1.4025040263256463</c:v>
                  </c:pt>
                  <c:pt idx="1">
                    <c:v>1.3566599853277437</c:v>
                  </c:pt>
                  <c:pt idx="2">
                    <c:v>1.49994151932784</c:v>
                  </c:pt>
                  <c:pt idx="3">
                    <c:v>1.2769614836128107</c:v>
                  </c:pt>
                  <c:pt idx="4">
                    <c:v>1.6115808954117508</c:v>
                  </c:pt>
                  <c:pt idx="5">
                    <c:v>1.3178264933847197</c:v>
                  </c:pt>
                  <c:pt idx="6">
                    <c:v>1.3580590282915999</c:v>
                  </c:pt>
                  <c:pt idx="7">
                    <c:v>1.3593851286254119</c:v>
                  </c:pt>
                  <c:pt idx="8">
                    <c:v>1.3664527004093996</c:v>
                  </c:pt>
                  <c:pt idx="9">
                    <c:v>1.3337060882460428</c:v>
                  </c:pt>
                </c:numCache>
              </c:numRef>
            </c:minus>
            <c:spPr>
              <a:noFill/>
              <a:ln w="9525" cap="flat" cmpd="sng" algn="ctr">
                <a:solidFill>
                  <a:schemeClr val="tx1">
                    <a:lumMod val="65000"/>
                    <a:lumOff val="35000"/>
                  </a:schemeClr>
                </a:solidFill>
                <a:round/>
              </a:ln>
              <a:effectLst/>
            </c:spPr>
          </c:errBars>
          <c:cat>
            <c:strRef>
              <c:f>Medians!$A$12:$A$21</c:f>
              <c:strCache>
                <c:ptCount val="10"/>
                <c:pt idx="0">
                  <c:v>Q01</c:v>
                </c:pt>
                <c:pt idx="1">
                  <c:v>Q02</c:v>
                </c:pt>
                <c:pt idx="2">
                  <c:v>Q03</c:v>
                </c:pt>
                <c:pt idx="3">
                  <c:v>Q04</c:v>
                </c:pt>
                <c:pt idx="4">
                  <c:v>Q05</c:v>
                </c:pt>
                <c:pt idx="5">
                  <c:v>Q06</c:v>
                </c:pt>
                <c:pt idx="6">
                  <c:v>Q07</c:v>
                </c:pt>
                <c:pt idx="7">
                  <c:v>Q08</c:v>
                </c:pt>
                <c:pt idx="8">
                  <c:v>Q09</c:v>
                </c:pt>
                <c:pt idx="9">
                  <c:v>Q10</c:v>
                </c:pt>
              </c:strCache>
            </c:strRef>
          </c:cat>
          <c:val>
            <c:numRef>
              <c:f>Medians!$C$12:$C$21</c:f>
              <c:numCache>
                <c:formatCode>0.0</c:formatCode>
                <c:ptCount val="10"/>
                <c:pt idx="0">
                  <c:v>7.8947368421052627E-2</c:v>
                </c:pt>
                <c:pt idx="1">
                  <c:v>0.30263157894736842</c:v>
                </c:pt>
                <c:pt idx="2">
                  <c:v>1.263157894736842</c:v>
                </c:pt>
                <c:pt idx="3">
                  <c:v>0.93333333333333335</c:v>
                </c:pt>
                <c:pt idx="4">
                  <c:v>0.44736842105263158</c:v>
                </c:pt>
                <c:pt idx="5">
                  <c:v>0.25</c:v>
                </c:pt>
                <c:pt idx="6">
                  <c:v>0.56000000000000005</c:v>
                </c:pt>
                <c:pt idx="7">
                  <c:v>-0.17333333333333334</c:v>
                </c:pt>
                <c:pt idx="8">
                  <c:v>0.19736842105263158</c:v>
                </c:pt>
                <c:pt idx="9">
                  <c:v>0.14473684210526316</c:v>
                </c:pt>
              </c:numCache>
            </c:numRef>
          </c:val>
          <c:extLst>
            <c:ext xmlns:c16="http://schemas.microsoft.com/office/drawing/2014/chart" uri="{C3380CC4-5D6E-409C-BE32-E72D297353CC}">
              <c16:uniqueId val="{00000001-28F9-4842-97CB-161D0B2BE742}"/>
            </c:ext>
          </c:extLst>
        </c:ser>
        <c:dLbls>
          <c:showLegendKey val="0"/>
          <c:showVal val="0"/>
          <c:showCatName val="0"/>
          <c:showSerName val="0"/>
          <c:showPercent val="0"/>
          <c:showBubbleSize val="0"/>
        </c:dLbls>
        <c:gapWidth val="20"/>
        <c:axId val="772455576"/>
        <c:axId val="772455936"/>
      </c:barChart>
      <c:catAx>
        <c:axId val="772455576"/>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2455936"/>
        <c:crosses val="autoZero"/>
        <c:auto val="1"/>
        <c:lblAlgn val="ctr"/>
        <c:lblOffset val="100"/>
        <c:noMultiLvlLbl val="0"/>
      </c:catAx>
      <c:valAx>
        <c:axId val="772455936"/>
        <c:scaling>
          <c:orientation val="minMax"/>
          <c:max val="3"/>
          <c:min val="-3"/>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2455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Median Score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Medians!$H$11</c:f>
              <c:strCache>
                <c:ptCount val="1"/>
                <c:pt idx="0">
                  <c:v>Lego</c:v>
                </c:pt>
              </c:strCache>
            </c:strRef>
          </c:tx>
          <c:spPr>
            <a:solidFill>
              <a:schemeClr val="accent1"/>
            </a:solidFill>
            <a:ln>
              <a:noFill/>
            </a:ln>
            <a:effectLst/>
          </c:spPr>
          <c:invertIfNegative val="0"/>
          <c:cat>
            <c:strRef>
              <c:f>Medians!$A$12:$A$21</c:f>
              <c:strCache>
                <c:ptCount val="10"/>
                <c:pt idx="0">
                  <c:v>Q01</c:v>
                </c:pt>
                <c:pt idx="1">
                  <c:v>Q02</c:v>
                </c:pt>
                <c:pt idx="2">
                  <c:v>Q03</c:v>
                </c:pt>
                <c:pt idx="3">
                  <c:v>Q04</c:v>
                </c:pt>
                <c:pt idx="4">
                  <c:v>Q05</c:v>
                </c:pt>
                <c:pt idx="5">
                  <c:v>Q06</c:v>
                </c:pt>
                <c:pt idx="6">
                  <c:v>Q07</c:v>
                </c:pt>
                <c:pt idx="7">
                  <c:v>Q08</c:v>
                </c:pt>
                <c:pt idx="8">
                  <c:v>Q09</c:v>
                </c:pt>
                <c:pt idx="9">
                  <c:v>Q10</c:v>
                </c:pt>
              </c:strCache>
            </c:strRef>
          </c:cat>
          <c:val>
            <c:numRef>
              <c:f>Medians!$H$12:$H$21</c:f>
              <c:numCache>
                <c:formatCode>General</c:formatCode>
                <c:ptCount val="10"/>
                <c:pt idx="0">
                  <c:v>2</c:v>
                </c:pt>
                <c:pt idx="1">
                  <c:v>2</c:v>
                </c:pt>
                <c:pt idx="2">
                  <c:v>2</c:v>
                </c:pt>
                <c:pt idx="3">
                  <c:v>1</c:v>
                </c:pt>
                <c:pt idx="4">
                  <c:v>1</c:v>
                </c:pt>
                <c:pt idx="5">
                  <c:v>1</c:v>
                </c:pt>
                <c:pt idx="6">
                  <c:v>1</c:v>
                </c:pt>
                <c:pt idx="7">
                  <c:v>1</c:v>
                </c:pt>
                <c:pt idx="8">
                  <c:v>1</c:v>
                </c:pt>
                <c:pt idx="9">
                  <c:v>1</c:v>
                </c:pt>
              </c:numCache>
            </c:numRef>
          </c:val>
          <c:extLst>
            <c:ext xmlns:c16="http://schemas.microsoft.com/office/drawing/2014/chart" uri="{C3380CC4-5D6E-409C-BE32-E72D297353CC}">
              <c16:uniqueId val="{00000000-F486-4074-AEEF-9E02A2C794A2}"/>
            </c:ext>
          </c:extLst>
        </c:ser>
        <c:ser>
          <c:idx val="1"/>
          <c:order val="1"/>
          <c:tx>
            <c:strRef>
              <c:f>Medians!$I$11</c:f>
              <c:strCache>
                <c:ptCount val="1"/>
                <c:pt idx="0">
                  <c:v>Disc</c:v>
                </c:pt>
              </c:strCache>
            </c:strRef>
          </c:tx>
          <c:spPr>
            <a:solidFill>
              <a:schemeClr val="accent2"/>
            </a:solidFill>
            <a:ln>
              <a:noFill/>
            </a:ln>
            <a:effectLst/>
          </c:spPr>
          <c:invertIfNegative val="0"/>
          <c:cat>
            <c:strRef>
              <c:f>Medians!$A$12:$A$21</c:f>
              <c:strCache>
                <c:ptCount val="10"/>
                <c:pt idx="0">
                  <c:v>Q01</c:v>
                </c:pt>
                <c:pt idx="1">
                  <c:v>Q02</c:v>
                </c:pt>
                <c:pt idx="2">
                  <c:v>Q03</c:v>
                </c:pt>
                <c:pt idx="3">
                  <c:v>Q04</c:v>
                </c:pt>
                <c:pt idx="4">
                  <c:v>Q05</c:v>
                </c:pt>
                <c:pt idx="5">
                  <c:v>Q06</c:v>
                </c:pt>
                <c:pt idx="6">
                  <c:v>Q07</c:v>
                </c:pt>
                <c:pt idx="7">
                  <c:v>Q08</c:v>
                </c:pt>
                <c:pt idx="8">
                  <c:v>Q09</c:v>
                </c:pt>
                <c:pt idx="9">
                  <c:v>Q10</c:v>
                </c:pt>
              </c:strCache>
            </c:strRef>
          </c:cat>
          <c:val>
            <c:numRef>
              <c:f>Medians!$I$12:$I$21</c:f>
              <c:numCache>
                <c:formatCode>General</c:formatCode>
                <c:ptCount val="10"/>
                <c:pt idx="0">
                  <c:v>0</c:v>
                </c:pt>
                <c:pt idx="1">
                  <c:v>0</c:v>
                </c:pt>
                <c:pt idx="2">
                  <c:v>2</c:v>
                </c:pt>
                <c:pt idx="3">
                  <c:v>1</c:v>
                </c:pt>
                <c:pt idx="4">
                  <c:v>1</c:v>
                </c:pt>
                <c:pt idx="5">
                  <c:v>0</c:v>
                </c:pt>
                <c:pt idx="6">
                  <c:v>1</c:v>
                </c:pt>
                <c:pt idx="7">
                  <c:v>0</c:v>
                </c:pt>
                <c:pt idx="8">
                  <c:v>0</c:v>
                </c:pt>
                <c:pt idx="9">
                  <c:v>0</c:v>
                </c:pt>
              </c:numCache>
            </c:numRef>
          </c:val>
          <c:extLst>
            <c:ext xmlns:c16="http://schemas.microsoft.com/office/drawing/2014/chart" uri="{C3380CC4-5D6E-409C-BE32-E72D297353CC}">
              <c16:uniqueId val="{00000001-F486-4074-AEEF-9E02A2C794A2}"/>
            </c:ext>
          </c:extLst>
        </c:ser>
        <c:dLbls>
          <c:showLegendKey val="0"/>
          <c:showVal val="0"/>
          <c:showCatName val="0"/>
          <c:showSerName val="0"/>
          <c:showPercent val="0"/>
          <c:showBubbleSize val="0"/>
        </c:dLbls>
        <c:gapWidth val="20"/>
        <c:axId val="772455576"/>
        <c:axId val="772455936"/>
      </c:barChart>
      <c:catAx>
        <c:axId val="772455576"/>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2455936"/>
        <c:crosses val="autoZero"/>
        <c:auto val="1"/>
        <c:lblAlgn val="ctr"/>
        <c:lblOffset val="100"/>
        <c:noMultiLvlLbl val="0"/>
      </c:catAx>
      <c:valAx>
        <c:axId val="772455936"/>
        <c:scaling>
          <c:orientation val="minMax"/>
          <c:min val="-3"/>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2455576"/>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Medians!$N$11</c:f>
              <c:strCache>
                <c:ptCount val="1"/>
                <c:pt idx="0">
                  <c:v>Lego-Disc</c:v>
                </c:pt>
              </c:strCache>
            </c:strRef>
          </c:tx>
          <c:spPr>
            <a:solidFill>
              <a:schemeClr val="accent1"/>
            </a:solidFill>
            <a:ln>
              <a:noFill/>
            </a:ln>
            <a:effectLst/>
          </c:spPr>
          <c:invertIfNegative val="0"/>
          <c:cat>
            <c:strRef>
              <c:f>Medians!$A$12:$A$21</c:f>
              <c:strCache>
                <c:ptCount val="10"/>
                <c:pt idx="0">
                  <c:v>Q01</c:v>
                </c:pt>
                <c:pt idx="1">
                  <c:v>Q02</c:v>
                </c:pt>
                <c:pt idx="2">
                  <c:v>Q03</c:v>
                </c:pt>
                <c:pt idx="3">
                  <c:v>Q04</c:v>
                </c:pt>
                <c:pt idx="4">
                  <c:v>Q05</c:v>
                </c:pt>
                <c:pt idx="5">
                  <c:v>Q06</c:v>
                </c:pt>
                <c:pt idx="6">
                  <c:v>Q07</c:v>
                </c:pt>
                <c:pt idx="7">
                  <c:v>Q08</c:v>
                </c:pt>
                <c:pt idx="8">
                  <c:v>Q09</c:v>
                </c:pt>
                <c:pt idx="9">
                  <c:v>Q10</c:v>
                </c:pt>
              </c:strCache>
            </c:strRef>
          </c:cat>
          <c:val>
            <c:numRef>
              <c:f>Medians!$N$12:$N$21</c:f>
              <c:numCache>
                <c:formatCode>General</c:formatCode>
                <c:ptCount val="10"/>
                <c:pt idx="0">
                  <c:v>2</c:v>
                </c:pt>
                <c:pt idx="1">
                  <c:v>1</c:v>
                </c:pt>
                <c:pt idx="2">
                  <c:v>0</c:v>
                </c:pt>
                <c:pt idx="3">
                  <c:v>0</c:v>
                </c:pt>
                <c:pt idx="4">
                  <c:v>1</c:v>
                </c:pt>
                <c:pt idx="5">
                  <c:v>1</c:v>
                </c:pt>
                <c:pt idx="6">
                  <c:v>0</c:v>
                </c:pt>
                <c:pt idx="7">
                  <c:v>1</c:v>
                </c:pt>
                <c:pt idx="8">
                  <c:v>0</c:v>
                </c:pt>
                <c:pt idx="9">
                  <c:v>1</c:v>
                </c:pt>
              </c:numCache>
            </c:numRef>
          </c:val>
          <c:extLst>
            <c:ext xmlns:c16="http://schemas.microsoft.com/office/drawing/2014/chart" uri="{C3380CC4-5D6E-409C-BE32-E72D297353CC}">
              <c16:uniqueId val="{00000000-C675-42B4-818F-7787D01BF6F0}"/>
            </c:ext>
          </c:extLst>
        </c:ser>
        <c:dLbls>
          <c:showLegendKey val="0"/>
          <c:showVal val="0"/>
          <c:showCatName val="0"/>
          <c:showSerName val="0"/>
          <c:showPercent val="0"/>
          <c:showBubbleSize val="0"/>
        </c:dLbls>
        <c:gapWidth val="219"/>
        <c:axId val="772455576"/>
        <c:axId val="772455936"/>
      </c:barChart>
      <c:catAx>
        <c:axId val="77245557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2455936"/>
        <c:crosses val="autoZero"/>
        <c:auto val="1"/>
        <c:lblAlgn val="ctr"/>
        <c:lblOffset val="100"/>
        <c:noMultiLvlLbl val="0"/>
      </c:catAx>
      <c:valAx>
        <c:axId val="77245593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2455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Medians!$L$11</c:f>
              <c:strCache>
                <c:ptCount val="1"/>
                <c:pt idx="0">
                  <c:v>Lego-Disc</c:v>
                </c:pt>
              </c:strCache>
            </c:strRef>
          </c:tx>
          <c:spPr>
            <a:solidFill>
              <a:schemeClr val="accent1"/>
            </a:solidFill>
            <a:ln>
              <a:noFill/>
            </a:ln>
            <a:effectLst/>
          </c:spPr>
          <c:invertIfNegative val="0"/>
          <c:errBars>
            <c:errBarType val="both"/>
            <c:errValType val="cust"/>
            <c:noEndCap val="0"/>
            <c:plus>
              <c:numRef>
                <c:f>Medians!$M$12:$M$21</c:f>
                <c:numCache>
                  <c:formatCode>0.0</c:formatCode>
                  <c:ptCount val="10"/>
                  <c:pt idx="0">
                    <c:v>1.5071176161043072</c:v>
                  </c:pt>
                  <c:pt idx="1">
                    <c:v>1.3807574834380494</c:v>
                  </c:pt>
                  <c:pt idx="2">
                    <c:v>1.209320528375698</c:v>
                  </c:pt>
                  <c:pt idx="3">
                    <c:v>1.2849790547597153</c:v>
                  </c:pt>
                  <c:pt idx="4">
                    <c:v>1.6141371058529161</c:v>
                  </c:pt>
                  <c:pt idx="5">
                    <c:v>1.4353922380983475</c:v>
                  </c:pt>
                  <c:pt idx="6">
                    <c:v>1.2437954120461399</c:v>
                  </c:pt>
                  <c:pt idx="7">
                    <c:v>1.1778740965771288</c:v>
                  </c:pt>
                  <c:pt idx="8">
                    <c:v>1.0767071308457259</c:v>
                  </c:pt>
                  <c:pt idx="9">
                    <c:v>1.1353181793757434</c:v>
                  </c:pt>
                </c:numCache>
              </c:numRef>
            </c:plus>
            <c:minus>
              <c:numRef>
                <c:f>Medians!$M$12:$M$21</c:f>
                <c:numCache>
                  <c:formatCode>0.0</c:formatCode>
                  <c:ptCount val="10"/>
                  <c:pt idx="0">
                    <c:v>1.5071176161043072</c:v>
                  </c:pt>
                  <c:pt idx="1">
                    <c:v>1.3807574834380494</c:v>
                  </c:pt>
                  <c:pt idx="2">
                    <c:v>1.209320528375698</c:v>
                  </c:pt>
                  <c:pt idx="3">
                    <c:v>1.2849790547597153</c:v>
                  </c:pt>
                  <c:pt idx="4">
                    <c:v>1.6141371058529161</c:v>
                  </c:pt>
                  <c:pt idx="5">
                    <c:v>1.4353922380983475</c:v>
                  </c:pt>
                  <c:pt idx="6">
                    <c:v>1.2437954120461399</c:v>
                  </c:pt>
                  <c:pt idx="7">
                    <c:v>1.1778740965771288</c:v>
                  </c:pt>
                  <c:pt idx="8">
                    <c:v>1.0767071308457259</c:v>
                  </c:pt>
                  <c:pt idx="9">
                    <c:v>1.1353181793757434</c:v>
                  </c:pt>
                </c:numCache>
              </c:numRef>
            </c:minus>
            <c:spPr>
              <a:noFill/>
              <a:ln w="9525" cap="flat" cmpd="sng" algn="ctr">
                <a:solidFill>
                  <a:schemeClr val="tx1">
                    <a:lumMod val="65000"/>
                    <a:lumOff val="35000"/>
                  </a:schemeClr>
                </a:solidFill>
                <a:round/>
              </a:ln>
              <a:effectLst/>
            </c:spPr>
          </c:errBars>
          <c:cat>
            <c:strRef>
              <c:f>Medians!$A$12:$A$21</c:f>
              <c:strCache>
                <c:ptCount val="10"/>
                <c:pt idx="0">
                  <c:v>Q01</c:v>
                </c:pt>
                <c:pt idx="1">
                  <c:v>Q02</c:v>
                </c:pt>
                <c:pt idx="2">
                  <c:v>Q03</c:v>
                </c:pt>
                <c:pt idx="3">
                  <c:v>Q04</c:v>
                </c:pt>
                <c:pt idx="4">
                  <c:v>Q05</c:v>
                </c:pt>
                <c:pt idx="5">
                  <c:v>Q06</c:v>
                </c:pt>
                <c:pt idx="6">
                  <c:v>Q07</c:v>
                </c:pt>
                <c:pt idx="7">
                  <c:v>Q08</c:v>
                </c:pt>
                <c:pt idx="8">
                  <c:v>Q09</c:v>
                </c:pt>
                <c:pt idx="9">
                  <c:v>Q10</c:v>
                </c:pt>
              </c:strCache>
            </c:strRef>
          </c:cat>
          <c:val>
            <c:numRef>
              <c:f>Medians!$L$12:$L$21</c:f>
              <c:numCache>
                <c:formatCode>0.0</c:formatCode>
                <c:ptCount val="10"/>
                <c:pt idx="0">
                  <c:v>1.5921052631578947</c:v>
                </c:pt>
                <c:pt idx="1">
                  <c:v>1.486842105263158</c:v>
                </c:pt>
                <c:pt idx="2">
                  <c:v>0.63157894736842102</c:v>
                </c:pt>
                <c:pt idx="3">
                  <c:v>0.41333333333333333</c:v>
                </c:pt>
                <c:pt idx="4">
                  <c:v>0.85526315789473684</c:v>
                </c:pt>
                <c:pt idx="5">
                  <c:v>0.57894736842105265</c:v>
                </c:pt>
                <c:pt idx="6">
                  <c:v>0.44</c:v>
                </c:pt>
                <c:pt idx="7">
                  <c:v>0.66666666666666663</c:v>
                </c:pt>
                <c:pt idx="8">
                  <c:v>0.47368421052631576</c:v>
                </c:pt>
                <c:pt idx="9">
                  <c:v>0.93421052631578949</c:v>
                </c:pt>
              </c:numCache>
            </c:numRef>
          </c:val>
          <c:extLst>
            <c:ext xmlns:c16="http://schemas.microsoft.com/office/drawing/2014/chart" uri="{C3380CC4-5D6E-409C-BE32-E72D297353CC}">
              <c16:uniqueId val="{00000000-22EF-43E7-93FF-E48C0970BE37}"/>
            </c:ext>
          </c:extLst>
        </c:ser>
        <c:dLbls>
          <c:showLegendKey val="0"/>
          <c:showVal val="0"/>
          <c:showCatName val="0"/>
          <c:showSerName val="0"/>
          <c:showPercent val="0"/>
          <c:showBubbleSize val="0"/>
        </c:dLbls>
        <c:gapWidth val="50"/>
        <c:axId val="772455576"/>
        <c:axId val="772455936"/>
      </c:barChart>
      <c:catAx>
        <c:axId val="77245557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2455936"/>
        <c:crosses val="autoZero"/>
        <c:auto val="1"/>
        <c:lblAlgn val="ctr"/>
        <c:lblOffset val="100"/>
        <c:noMultiLvlLbl val="0"/>
      </c:catAx>
      <c:valAx>
        <c:axId val="772455936"/>
        <c:scaling>
          <c:orientation val="minMax"/>
          <c:min val="-2"/>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2455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Frequencies!$B$3</c:f>
              <c:strCache>
                <c:ptCount val="1"/>
                <c:pt idx="0">
                  <c:v>P01</c:v>
                </c:pt>
              </c:strCache>
            </c:strRef>
          </c:tx>
          <c:spPr>
            <a:solidFill>
              <a:schemeClr val="accent1"/>
            </a:solidFill>
            <a:ln>
              <a:noFill/>
            </a:ln>
            <a:effectLst/>
          </c:spPr>
          <c:invertIfNegative val="0"/>
          <c:cat>
            <c:numRef>
              <c:f>Frequencies!$A$4:$A$10</c:f>
              <c:numCache>
                <c:formatCode>General</c:formatCode>
                <c:ptCount val="7"/>
                <c:pt idx="0">
                  <c:v>3</c:v>
                </c:pt>
                <c:pt idx="1">
                  <c:v>2</c:v>
                </c:pt>
                <c:pt idx="2">
                  <c:v>1</c:v>
                </c:pt>
                <c:pt idx="3">
                  <c:v>0</c:v>
                </c:pt>
                <c:pt idx="4">
                  <c:v>-1</c:v>
                </c:pt>
                <c:pt idx="5">
                  <c:v>-2</c:v>
                </c:pt>
                <c:pt idx="6">
                  <c:v>-3</c:v>
                </c:pt>
              </c:numCache>
            </c:numRef>
          </c:cat>
          <c:val>
            <c:numRef>
              <c:f>Frequencies!$B$4:$B$10</c:f>
              <c:numCache>
                <c:formatCode>General</c:formatCode>
                <c:ptCount val="7"/>
                <c:pt idx="0">
                  <c:v>10</c:v>
                </c:pt>
                <c:pt idx="1">
                  <c:v>29</c:v>
                </c:pt>
                <c:pt idx="2">
                  <c:v>21</c:v>
                </c:pt>
                <c:pt idx="3">
                  <c:v>7</c:v>
                </c:pt>
                <c:pt idx="4">
                  <c:v>4</c:v>
                </c:pt>
                <c:pt idx="5">
                  <c:v>2</c:v>
                </c:pt>
                <c:pt idx="6">
                  <c:v>1</c:v>
                </c:pt>
              </c:numCache>
            </c:numRef>
          </c:val>
          <c:extLst>
            <c:ext xmlns:c16="http://schemas.microsoft.com/office/drawing/2014/chart" uri="{C3380CC4-5D6E-409C-BE32-E72D297353CC}">
              <c16:uniqueId val="{00000000-2876-471A-BEE6-AB88DA2CD61A}"/>
            </c:ext>
          </c:extLst>
        </c:ser>
        <c:ser>
          <c:idx val="1"/>
          <c:order val="1"/>
          <c:tx>
            <c:strRef>
              <c:f>Frequencies!$C$3</c:f>
              <c:strCache>
                <c:ptCount val="1"/>
                <c:pt idx="0">
                  <c:v>P02</c:v>
                </c:pt>
              </c:strCache>
            </c:strRef>
          </c:tx>
          <c:spPr>
            <a:solidFill>
              <a:schemeClr val="accent2"/>
            </a:solidFill>
            <a:ln>
              <a:noFill/>
            </a:ln>
            <a:effectLst/>
          </c:spPr>
          <c:invertIfNegative val="0"/>
          <c:cat>
            <c:numRef>
              <c:f>Frequencies!$A$4:$A$10</c:f>
              <c:numCache>
                <c:formatCode>General</c:formatCode>
                <c:ptCount val="7"/>
                <c:pt idx="0">
                  <c:v>3</c:v>
                </c:pt>
                <c:pt idx="1">
                  <c:v>2</c:v>
                </c:pt>
                <c:pt idx="2">
                  <c:v>1</c:v>
                </c:pt>
                <c:pt idx="3">
                  <c:v>0</c:v>
                </c:pt>
                <c:pt idx="4">
                  <c:v>-1</c:v>
                </c:pt>
                <c:pt idx="5">
                  <c:v>-2</c:v>
                </c:pt>
                <c:pt idx="6">
                  <c:v>-3</c:v>
                </c:pt>
              </c:numCache>
            </c:numRef>
          </c:cat>
          <c:val>
            <c:numRef>
              <c:f>Frequencies!$C$4:$C$10</c:f>
              <c:numCache>
                <c:formatCode>General</c:formatCode>
                <c:ptCount val="7"/>
                <c:pt idx="0">
                  <c:v>31</c:v>
                </c:pt>
                <c:pt idx="1">
                  <c:v>34</c:v>
                </c:pt>
                <c:pt idx="2">
                  <c:v>7</c:v>
                </c:pt>
                <c:pt idx="3">
                  <c:v>0</c:v>
                </c:pt>
                <c:pt idx="4">
                  <c:v>1</c:v>
                </c:pt>
                <c:pt idx="5">
                  <c:v>0</c:v>
                </c:pt>
                <c:pt idx="6">
                  <c:v>1</c:v>
                </c:pt>
              </c:numCache>
            </c:numRef>
          </c:val>
          <c:extLst>
            <c:ext xmlns:c16="http://schemas.microsoft.com/office/drawing/2014/chart" uri="{C3380CC4-5D6E-409C-BE32-E72D297353CC}">
              <c16:uniqueId val="{0000000B-2876-471A-BEE6-AB88DA2CD61A}"/>
            </c:ext>
          </c:extLst>
        </c:ser>
        <c:ser>
          <c:idx val="2"/>
          <c:order val="2"/>
          <c:tx>
            <c:strRef>
              <c:f>Frequencies!$D$3</c:f>
              <c:strCache>
                <c:ptCount val="1"/>
                <c:pt idx="0">
                  <c:v>P04</c:v>
                </c:pt>
              </c:strCache>
            </c:strRef>
          </c:tx>
          <c:spPr>
            <a:solidFill>
              <a:schemeClr val="accent3"/>
            </a:solidFill>
            <a:ln>
              <a:noFill/>
            </a:ln>
            <a:effectLst/>
          </c:spPr>
          <c:invertIfNegative val="0"/>
          <c:cat>
            <c:numRef>
              <c:f>Frequencies!$A$4:$A$10</c:f>
              <c:numCache>
                <c:formatCode>General</c:formatCode>
                <c:ptCount val="7"/>
                <c:pt idx="0">
                  <c:v>3</c:v>
                </c:pt>
                <c:pt idx="1">
                  <c:v>2</c:v>
                </c:pt>
                <c:pt idx="2">
                  <c:v>1</c:v>
                </c:pt>
                <c:pt idx="3">
                  <c:v>0</c:v>
                </c:pt>
                <c:pt idx="4">
                  <c:v>-1</c:v>
                </c:pt>
                <c:pt idx="5">
                  <c:v>-2</c:v>
                </c:pt>
                <c:pt idx="6">
                  <c:v>-3</c:v>
                </c:pt>
              </c:numCache>
            </c:numRef>
          </c:cat>
          <c:val>
            <c:numRef>
              <c:f>Frequencies!$D$4:$D$10</c:f>
              <c:numCache>
                <c:formatCode>General</c:formatCode>
                <c:ptCount val="7"/>
                <c:pt idx="0">
                  <c:v>29</c:v>
                </c:pt>
                <c:pt idx="1">
                  <c:v>22</c:v>
                </c:pt>
                <c:pt idx="2">
                  <c:v>10</c:v>
                </c:pt>
                <c:pt idx="3">
                  <c:v>10</c:v>
                </c:pt>
                <c:pt idx="4">
                  <c:v>0</c:v>
                </c:pt>
                <c:pt idx="5">
                  <c:v>2</c:v>
                </c:pt>
                <c:pt idx="6">
                  <c:v>1</c:v>
                </c:pt>
              </c:numCache>
            </c:numRef>
          </c:val>
          <c:extLst>
            <c:ext xmlns:c16="http://schemas.microsoft.com/office/drawing/2014/chart" uri="{C3380CC4-5D6E-409C-BE32-E72D297353CC}">
              <c16:uniqueId val="{0000000C-2876-471A-BEE6-AB88DA2CD61A}"/>
            </c:ext>
          </c:extLst>
        </c:ser>
        <c:dLbls>
          <c:showLegendKey val="0"/>
          <c:showVal val="0"/>
          <c:showCatName val="0"/>
          <c:showSerName val="0"/>
          <c:showPercent val="0"/>
          <c:showBubbleSize val="0"/>
        </c:dLbls>
        <c:gapWidth val="150"/>
        <c:axId val="732410816"/>
        <c:axId val="732405056"/>
      </c:barChart>
      <c:catAx>
        <c:axId val="7324108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05056"/>
        <c:crosses val="autoZero"/>
        <c:auto val="1"/>
        <c:lblAlgn val="ctr"/>
        <c:lblOffset val="100"/>
        <c:noMultiLvlLbl val="0"/>
      </c:catAx>
      <c:valAx>
        <c:axId val="732405056"/>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10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Frequencies!$F$3</c:f>
              <c:strCache>
                <c:ptCount val="1"/>
                <c:pt idx="0">
                  <c:v>Lego Q1</c:v>
                </c:pt>
              </c:strCache>
            </c:strRef>
          </c:tx>
          <c:spPr>
            <a:solidFill>
              <a:schemeClr val="accent5"/>
            </a:solidFill>
            <a:ln>
              <a:noFill/>
            </a:ln>
            <a:effectLst/>
          </c:spPr>
          <c:invertIfNegative val="0"/>
          <c:cat>
            <c:numRef>
              <c:f>Frequencies!$A$4:$A$10</c:f>
              <c:numCache>
                <c:formatCode>General</c:formatCode>
                <c:ptCount val="7"/>
                <c:pt idx="0">
                  <c:v>3</c:v>
                </c:pt>
                <c:pt idx="1">
                  <c:v>2</c:v>
                </c:pt>
                <c:pt idx="2">
                  <c:v>1</c:v>
                </c:pt>
                <c:pt idx="3">
                  <c:v>0</c:v>
                </c:pt>
                <c:pt idx="4">
                  <c:v>-1</c:v>
                </c:pt>
                <c:pt idx="5">
                  <c:v>-2</c:v>
                </c:pt>
                <c:pt idx="6">
                  <c:v>-3</c:v>
                </c:pt>
              </c:numCache>
            </c:numRef>
          </c:cat>
          <c:val>
            <c:numRef>
              <c:f>Frequencies!$F$4:$F$10</c:f>
              <c:numCache>
                <c:formatCode>General</c:formatCode>
                <c:ptCount val="7"/>
                <c:pt idx="0">
                  <c:v>20</c:v>
                </c:pt>
                <c:pt idx="1">
                  <c:v>24</c:v>
                </c:pt>
                <c:pt idx="2">
                  <c:v>23</c:v>
                </c:pt>
                <c:pt idx="3">
                  <c:v>7</c:v>
                </c:pt>
                <c:pt idx="4">
                  <c:v>0</c:v>
                </c:pt>
                <c:pt idx="5">
                  <c:v>2</c:v>
                </c:pt>
                <c:pt idx="6">
                  <c:v>0</c:v>
                </c:pt>
              </c:numCache>
            </c:numRef>
          </c:val>
          <c:extLst>
            <c:ext xmlns:c16="http://schemas.microsoft.com/office/drawing/2014/chart" uri="{C3380CC4-5D6E-409C-BE32-E72D297353CC}">
              <c16:uniqueId val="{00000000-95D1-43B9-BEBF-7D8A8814209E}"/>
            </c:ext>
          </c:extLst>
        </c:ser>
        <c:ser>
          <c:idx val="1"/>
          <c:order val="1"/>
          <c:tx>
            <c:strRef>
              <c:f>Frequencies!$G$3</c:f>
              <c:strCache>
                <c:ptCount val="1"/>
                <c:pt idx="0">
                  <c:v>Discussive Q1</c:v>
                </c:pt>
              </c:strCache>
            </c:strRef>
          </c:tx>
          <c:spPr>
            <a:solidFill>
              <a:schemeClr val="accent1">
                <a:lumMod val="60000"/>
                <a:lumOff val="40000"/>
              </a:schemeClr>
            </a:solidFill>
            <a:ln>
              <a:noFill/>
            </a:ln>
            <a:effectLst/>
          </c:spPr>
          <c:invertIfNegative val="0"/>
          <c:cat>
            <c:numRef>
              <c:f>Frequencies!$A$4:$A$10</c:f>
              <c:numCache>
                <c:formatCode>General</c:formatCode>
                <c:ptCount val="7"/>
                <c:pt idx="0">
                  <c:v>3</c:v>
                </c:pt>
                <c:pt idx="1">
                  <c:v>2</c:v>
                </c:pt>
                <c:pt idx="2">
                  <c:v>1</c:v>
                </c:pt>
                <c:pt idx="3">
                  <c:v>0</c:v>
                </c:pt>
                <c:pt idx="4">
                  <c:v>-1</c:v>
                </c:pt>
                <c:pt idx="5">
                  <c:v>-2</c:v>
                </c:pt>
                <c:pt idx="6">
                  <c:v>-3</c:v>
                </c:pt>
              </c:numCache>
            </c:numRef>
          </c:cat>
          <c:val>
            <c:numRef>
              <c:f>Frequencies!$G$4:$G$10</c:f>
              <c:numCache>
                <c:formatCode>General</c:formatCode>
                <c:ptCount val="7"/>
                <c:pt idx="0">
                  <c:v>3</c:v>
                </c:pt>
                <c:pt idx="1">
                  <c:v>7</c:v>
                </c:pt>
                <c:pt idx="2">
                  <c:v>20</c:v>
                </c:pt>
                <c:pt idx="3">
                  <c:v>23</c:v>
                </c:pt>
                <c:pt idx="4">
                  <c:v>13</c:v>
                </c:pt>
                <c:pt idx="5">
                  <c:v>6</c:v>
                </c:pt>
                <c:pt idx="6">
                  <c:v>4</c:v>
                </c:pt>
              </c:numCache>
            </c:numRef>
          </c:val>
          <c:extLst>
            <c:ext xmlns:c16="http://schemas.microsoft.com/office/drawing/2014/chart" uri="{C3380CC4-5D6E-409C-BE32-E72D297353CC}">
              <c16:uniqueId val="{00000005-95D1-43B9-BEBF-7D8A8814209E}"/>
            </c:ext>
          </c:extLst>
        </c:ser>
        <c:dLbls>
          <c:showLegendKey val="0"/>
          <c:showVal val="0"/>
          <c:showCatName val="0"/>
          <c:showSerName val="0"/>
          <c:showPercent val="0"/>
          <c:showBubbleSize val="0"/>
        </c:dLbls>
        <c:gapWidth val="50"/>
        <c:axId val="732410816"/>
        <c:axId val="732405056"/>
      </c:barChart>
      <c:catAx>
        <c:axId val="7324108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05056"/>
        <c:crosses val="autoZero"/>
        <c:auto val="1"/>
        <c:lblAlgn val="ctr"/>
        <c:lblOffset val="100"/>
        <c:noMultiLvlLbl val="0"/>
      </c:catAx>
      <c:valAx>
        <c:axId val="732405056"/>
        <c:scaling>
          <c:orientation val="minMax"/>
          <c:max val="4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10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Frequencies!$I$3</c:f>
              <c:strCache>
                <c:ptCount val="1"/>
                <c:pt idx="0">
                  <c:v>Lego Q2</c:v>
                </c:pt>
              </c:strCache>
            </c:strRef>
          </c:tx>
          <c:spPr>
            <a:solidFill>
              <a:schemeClr val="accent5"/>
            </a:solidFill>
            <a:ln>
              <a:noFill/>
            </a:ln>
            <a:effectLst/>
          </c:spPr>
          <c:invertIfNegative val="0"/>
          <c:cat>
            <c:numRef>
              <c:f>Frequencies!$A$4:$A$10</c:f>
              <c:numCache>
                <c:formatCode>General</c:formatCode>
                <c:ptCount val="7"/>
                <c:pt idx="0">
                  <c:v>3</c:v>
                </c:pt>
                <c:pt idx="1">
                  <c:v>2</c:v>
                </c:pt>
                <c:pt idx="2">
                  <c:v>1</c:v>
                </c:pt>
                <c:pt idx="3">
                  <c:v>0</c:v>
                </c:pt>
                <c:pt idx="4">
                  <c:v>-1</c:v>
                </c:pt>
                <c:pt idx="5">
                  <c:v>-2</c:v>
                </c:pt>
                <c:pt idx="6">
                  <c:v>-3</c:v>
                </c:pt>
              </c:numCache>
            </c:numRef>
          </c:cat>
          <c:val>
            <c:numRef>
              <c:f>Frequencies!$I$4:$I$10</c:f>
              <c:numCache>
                <c:formatCode>General</c:formatCode>
                <c:ptCount val="7"/>
                <c:pt idx="0">
                  <c:v>17</c:v>
                </c:pt>
                <c:pt idx="1">
                  <c:v>34</c:v>
                </c:pt>
                <c:pt idx="2">
                  <c:v>19</c:v>
                </c:pt>
                <c:pt idx="3">
                  <c:v>5</c:v>
                </c:pt>
                <c:pt idx="4">
                  <c:v>0</c:v>
                </c:pt>
                <c:pt idx="5">
                  <c:v>1</c:v>
                </c:pt>
                <c:pt idx="6">
                  <c:v>0</c:v>
                </c:pt>
              </c:numCache>
            </c:numRef>
          </c:val>
          <c:extLst>
            <c:ext xmlns:c16="http://schemas.microsoft.com/office/drawing/2014/chart" uri="{C3380CC4-5D6E-409C-BE32-E72D297353CC}">
              <c16:uniqueId val="{00000000-503A-43F5-B2EC-346D9FF35E8E}"/>
            </c:ext>
          </c:extLst>
        </c:ser>
        <c:ser>
          <c:idx val="1"/>
          <c:order val="1"/>
          <c:tx>
            <c:strRef>
              <c:f>Frequencies!$J$3</c:f>
              <c:strCache>
                <c:ptCount val="1"/>
                <c:pt idx="0">
                  <c:v>Discussive Q2</c:v>
                </c:pt>
              </c:strCache>
            </c:strRef>
          </c:tx>
          <c:spPr>
            <a:solidFill>
              <a:schemeClr val="accent1">
                <a:lumMod val="60000"/>
                <a:lumOff val="40000"/>
              </a:schemeClr>
            </a:solidFill>
            <a:ln>
              <a:noFill/>
            </a:ln>
            <a:effectLst/>
          </c:spPr>
          <c:invertIfNegative val="0"/>
          <c:cat>
            <c:numRef>
              <c:f>Frequencies!$A$4:$A$10</c:f>
              <c:numCache>
                <c:formatCode>General</c:formatCode>
                <c:ptCount val="7"/>
                <c:pt idx="0">
                  <c:v>3</c:v>
                </c:pt>
                <c:pt idx="1">
                  <c:v>2</c:v>
                </c:pt>
                <c:pt idx="2">
                  <c:v>1</c:v>
                </c:pt>
                <c:pt idx="3">
                  <c:v>0</c:v>
                </c:pt>
                <c:pt idx="4">
                  <c:v>-1</c:v>
                </c:pt>
                <c:pt idx="5">
                  <c:v>-2</c:v>
                </c:pt>
                <c:pt idx="6">
                  <c:v>-3</c:v>
                </c:pt>
              </c:numCache>
            </c:numRef>
          </c:cat>
          <c:val>
            <c:numRef>
              <c:f>Frequencies!$J$4:$J$10</c:f>
              <c:numCache>
                <c:formatCode>General</c:formatCode>
                <c:ptCount val="7"/>
                <c:pt idx="0">
                  <c:v>2</c:v>
                </c:pt>
                <c:pt idx="1">
                  <c:v>14</c:v>
                </c:pt>
                <c:pt idx="2">
                  <c:v>20</c:v>
                </c:pt>
                <c:pt idx="3">
                  <c:v>18</c:v>
                </c:pt>
                <c:pt idx="4">
                  <c:v>14</c:v>
                </c:pt>
                <c:pt idx="5">
                  <c:v>7</c:v>
                </c:pt>
                <c:pt idx="6">
                  <c:v>1</c:v>
                </c:pt>
              </c:numCache>
            </c:numRef>
          </c:val>
          <c:extLst>
            <c:ext xmlns:c16="http://schemas.microsoft.com/office/drawing/2014/chart" uri="{C3380CC4-5D6E-409C-BE32-E72D297353CC}">
              <c16:uniqueId val="{00000001-503A-43F5-B2EC-346D9FF35E8E}"/>
            </c:ext>
          </c:extLst>
        </c:ser>
        <c:dLbls>
          <c:showLegendKey val="0"/>
          <c:showVal val="0"/>
          <c:showCatName val="0"/>
          <c:showSerName val="0"/>
          <c:showPercent val="0"/>
          <c:showBubbleSize val="0"/>
        </c:dLbls>
        <c:gapWidth val="50"/>
        <c:axId val="732410816"/>
        <c:axId val="732405056"/>
      </c:barChart>
      <c:catAx>
        <c:axId val="7324108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05056"/>
        <c:crosses val="autoZero"/>
        <c:auto val="1"/>
        <c:lblAlgn val="ctr"/>
        <c:lblOffset val="100"/>
        <c:noMultiLvlLbl val="0"/>
      </c:catAx>
      <c:valAx>
        <c:axId val="732405056"/>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10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'AQs paired'!$AR$83</c:f>
              <c:numCache>
                <c:formatCode>0.00</c:formatCode>
                <c:ptCount val="1"/>
                <c:pt idx="0">
                  <c:v>0.82894736842105265</c:v>
                </c:pt>
              </c:numCache>
            </c:numRef>
          </c:val>
          <c:extLst>
            <c:ext xmlns:c16="http://schemas.microsoft.com/office/drawing/2014/chart" uri="{C3380CC4-5D6E-409C-BE32-E72D297353CC}">
              <c16:uniqueId val="{00000000-4E06-4EC1-951C-53BCE1089877}"/>
            </c:ext>
          </c:extLst>
        </c:ser>
        <c:ser>
          <c:idx val="1"/>
          <c:order val="1"/>
          <c:spPr>
            <a:solidFill>
              <a:schemeClr val="accent2"/>
            </a:solidFill>
            <a:ln>
              <a:noFill/>
            </a:ln>
            <a:effectLst/>
          </c:spPr>
          <c:invertIfNegative val="0"/>
          <c:val>
            <c:numRef>
              <c:f>'AQs paired'!$AS$83</c:f>
              <c:numCache>
                <c:formatCode>0.00</c:formatCode>
                <c:ptCount val="1"/>
                <c:pt idx="0">
                  <c:v>0.25</c:v>
                </c:pt>
              </c:numCache>
            </c:numRef>
          </c:val>
          <c:extLst>
            <c:ext xmlns:c16="http://schemas.microsoft.com/office/drawing/2014/chart" uri="{C3380CC4-5D6E-409C-BE32-E72D297353CC}">
              <c16:uniqueId val="{00000001-4E06-4EC1-951C-53BCE1089877}"/>
            </c:ext>
          </c:extLst>
        </c:ser>
        <c:dLbls>
          <c:showLegendKey val="0"/>
          <c:showVal val="0"/>
          <c:showCatName val="0"/>
          <c:showSerName val="0"/>
          <c:showPercent val="0"/>
          <c:showBubbleSize val="0"/>
        </c:dLbls>
        <c:gapWidth val="219"/>
        <c:overlap val="-27"/>
        <c:axId val="813648176"/>
        <c:axId val="813649616"/>
      </c:barChart>
      <c:catAx>
        <c:axId val="81364817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3649616"/>
        <c:crosses val="autoZero"/>
        <c:auto val="1"/>
        <c:lblAlgn val="ctr"/>
        <c:lblOffset val="100"/>
        <c:noMultiLvlLbl val="0"/>
      </c:catAx>
      <c:valAx>
        <c:axId val="813649616"/>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364817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Frequencies!$L$3</c:f>
              <c:strCache>
                <c:ptCount val="1"/>
                <c:pt idx="0">
                  <c:v>Lego Q3</c:v>
                </c:pt>
              </c:strCache>
            </c:strRef>
          </c:tx>
          <c:spPr>
            <a:solidFill>
              <a:schemeClr val="accent5"/>
            </a:solidFill>
            <a:ln>
              <a:noFill/>
            </a:ln>
            <a:effectLst/>
          </c:spPr>
          <c:invertIfNegative val="0"/>
          <c:cat>
            <c:numRef>
              <c:f>Frequencies!$A$4:$A$10</c:f>
              <c:numCache>
                <c:formatCode>General</c:formatCode>
                <c:ptCount val="7"/>
                <c:pt idx="0">
                  <c:v>3</c:v>
                </c:pt>
                <c:pt idx="1">
                  <c:v>2</c:v>
                </c:pt>
                <c:pt idx="2">
                  <c:v>1</c:v>
                </c:pt>
                <c:pt idx="3">
                  <c:v>0</c:v>
                </c:pt>
                <c:pt idx="4">
                  <c:v>-1</c:v>
                </c:pt>
                <c:pt idx="5">
                  <c:v>-2</c:v>
                </c:pt>
                <c:pt idx="6">
                  <c:v>-3</c:v>
                </c:pt>
              </c:numCache>
            </c:numRef>
          </c:cat>
          <c:val>
            <c:numRef>
              <c:f>Frequencies!$L$4:$L$10</c:f>
              <c:numCache>
                <c:formatCode>General</c:formatCode>
                <c:ptCount val="7"/>
                <c:pt idx="0">
                  <c:v>25</c:v>
                </c:pt>
                <c:pt idx="1">
                  <c:v>30</c:v>
                </c:pt>
                <c:pt idx="2">
                  <c:v>14</c:v>
                </c:pt>
                <c:pt idx="3">
                  <c:v>3</c:v>
                </c:pt>
                <c:pt idx="4">
                  <c:v>3</c:v>
                </c:pt>
                <c:pt idx="5">
                  <c:v>1</c:v>
                </c:pt>
                <c:pt idx="6">
                  <c:v>0</c:v>
                </c:pt>
              </c:numCache>
            </c:numRef>
          </c:val>
          <c:extLst>
            <c:ext xmlns:c16="http://schemas.microsoft.com/office/drawing/2014/chart" uri="{C3380CC4-5D6E-409C-BE32-E72D297353CC}">
              <c16:uniqueId val="{00000000-900D-4E5E-A863-7974182CF964}"/>
            </c:ext>
          </c:extLst>
        </c:ser>
        <c:ser>
          <c:idx val="1"/>
          <c:order val="1"/>
          <c:tx>
            <c:strRef>
              <c:f>Frequencies!$M$3</c:f>
              <c:strCache>
                <c:ptCount val="1"/>
                <c:pt idx="0">
                  <c:v>Discussive Q3</c:v>
                </c:pt>
              </c:strCache>
            </c:strRef>
          </c:tx>
          <c:spPr>
            <a:solidFill>
              <a:schemeClr val="accent1">
                <a:lumMod val="60000"/>
                <a:lumOff val="40000"/>
              </a:schemeClr>
            </a:solidFill>
            <a:ln>
              <a:noFill/>
            </a:ln>
            <a:effectLst/>
          </c:spPr>
          <c:invertIfNegative val="0"/>
          <c:cat>
            <c:numRef>
              <c:f>Frequencies!$A$4:$A$10</c:f>
              <c:numCache>
                <c:formatCode>General</c:formatCode>
                <c:ptCount val="7"/>
                <c:pt idx="0">
                  <c:v>3</c:v>
                </c:pt>
                <c:pt idx="1">
                  <c:v>2</c:v>
                </c:pt>
                <c:pt idx="2">
                  <c:v>1</c:v>
                </c:pt>
                <c:pt idx="3">
                  <c:v>0</c:v>
                </c:pt>
                <c:pt idx="4">
                  <c:v>-1</c:v>
                </c:pt>
                <c:pt idx="5">
                  <c:v>-2</c:v>
                </c:pt>
                <c:pt idx="6">
                  <c:v>-3</c:v>
                </c:pt>
              </c:numCache>
            </c:numRef>
          </c:cat>
          <c:val>
            <c:numRef>
              <c:f>Frequencies!$M$4:$M$10</c:f>
              <c:numCache>
                <c:formatCode>General</c:formatCode>
                <c:ptCount val="7"/>
                <c:pt idx="0">
                  <c:v>16</c:v>
                </c:pt>
                <c:pt idx="1">
                  <c:v>24</c:v>
                </c:pt>
                <c:pt idx="2">
                  <c:v>16</c:v>
                </c:pt>
                <c:pt idx="3">
                  <c:v>11</c:v>
                </c:pt>
                <c:pt idx="4">
                  <c:v>4</c:v>
                </c:pt>
                <c:pt idx="5">
                  <c:v>3</c:v>
                </c:pt>
                <c:pt idx="6">
                  <c:v>2</c:v>
                </c:pt>
              </c:numCache>
            </c:numRef>
          </c:val>
          <c:extLst>
            <c:ext xmlns:c16="http://schemas.microsoft.com/office/drawing/2014/chart" uri="{C3380CC4-5D6E-409C-BE32-E72D297353CC}">
              <c16:uniqueId val="{00000001-900D-4E5E-A863-7974182CF964}"/>
            </c:ext>
          </c:extLst>
        </c:ser>
        <c:dLbls>
          <c:showLegendKey val="0"/>
          <c:showVal val="0"/>
          <c:showCatName val="0"/>
          <c:showSerName val="0"/>
          <c:showPercent val="0"/>
          <c:showBubbleSize val="0"/>
        </c:dLbls>
        <c:gapWidth val="50"/>
        <c:axId val="732410816"/>
        <c:axId val="732405056"/>
      </c:barChart>
      <c:catAx>
        <c:axId val="7324108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05056"/>
        <c:crosses val="autoZero"/>
        <c:auto val="1"/>
        <c:lblAlgn val="ctr"/>
        <c:lblOffset val="100"/>
        <c:noMultiLvlLbl val="0"/>
      </c:catAx>
      <c:valAx>
        <c:axId val="732405056"/>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10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Frequencies!$O$3</c:f>
              <c:strCache>
                <c:ptCount val="1"/>
                <c:pt idx="0">
                  <c:v>Lego Q4</c:v>
                </c:pt>
              </c:strCache>
            </c:strRef>
          </c:tx>
          <c:spPr>
            <a:solidFill>
              <a:schemeClr val="accent5"/>
            </a:solidFill>
            <a:ln>
              <a:noFill/>
            </a:ln>
            <a:effectLst/>
          </c:spPr>
          <c:invertIfNegative val="0"/>
          <c:cat>
            <c:numRef>
              <c:f>Frequencies!$A$4:$A$10</c:f>
              <c:numCache>
                <c:formatCode>General</c:formatCode>
                <c:ptCount val="7"/>
                <c:pt idx="0">
                  <c:v>3</c:v>
                </c:pt>
                <c:pt idx="1">
                  <c:v>2</c:v>
                </c:pt>
                <c:pt idx="2">
                  <c:v>1</c:v>
                </c:pt>
                <c:pt idx="3">
                  <c:v>0</c:v>
                </c:pt>
                <c:pt idx="4">
                  <c:v>-1</c:v>
                </c:pt>
                <c:pt idx="5">
                  <c:v>-2</c:v>
                </c:pt>
                <c:pt idx="6">
                  <c:v>-3</c:v>
                </c:pt>
              </c:numCache>
            </c:numRef>
          </c:cat>
          <c:val>
            <c:numRef>
              <c:f>Frequencies!$O$4:$O$10</c:f>
              <c:numCache>
                <c:formatCode>General</c:formatCode>
                <c:ptCount val="7"/>
                <c:pt idx="0">
                  <c:v>8</c:v>
                </c:pt>
                <c:pt idx="1">
                  <c:v>26</c:v>
                </c:pt>
                <c:pt idx="2">
                  <c:v>32</c:v>
                </c:pt>
                <c:pt idx="3">
                  <c:v>6</c:v>
                </c:pt>
                <c:pt idx="4">
                  <c:v>3</c:v>
                </c:pt>
                <c:pt idx="5">
                  <c:v>1</c:v>
                </c:pt>
                <c:pt idx="6">
                  <c:v>0</c:v>
                </c:pt>
              </c:numCache>
            </c:numRef>
          </c:val>
          <c:extLst>
            <c:ext xmlns:c16="http://schemas.microsoft.com/office/drawing/2014/chart" uri="{C3380CC4-5D6E-409C-BE32-E72D297353CC}">
              <c16:uniqueId val="{00000000-F52A-4A9F-9309-6A9C5EDA1D4A}"/>
            </c:ext>
          </c:extLst>
        </c:ser>
        <c:ser>
          <c:idx val="1"/>
          <c:order val="1"/>
          <c:tx>
            <c:strRef>
              <c:f>Frequencies!$P$3</c:f>
              <c:strCache>
                <c:ptCount val="1"/>
                <c:pt idx="0">
                  <c:v>Discussive Q4</c:v>
                </c:pt>
              </c:strCache>
            </c:strRef>
          </c:tx>
          <c:spPr>
            <a:solidFill>
              <a:schemeClr val="accent1">
                <a:lumMod val="60000"/>
                <a:lumOff val="40000"/>
              </a:schemeClr>
            </a:solidFill>
            <a:ln>
              <a:noFill/>
            </a:ln>
            <a:effectLst/>
          </c:spPr>
          <c:invertIfNegative val="0"/>
          <c:cat>
            <c:numRef>
              <c:f>Frequencies!$A$4:$A$10</c:f>
              <c:numCache>
                <c:formatCode>General</c:formatCode>
                <c:ptCount val="7"/>
                <c:pt idx="0">
                  <c:v>3</c:v>
                </c:pt>
                <c:pt idx="1">
                  <c:v>2</c:v>
                </c:pt>
                <c:pt idx="2">
                  <c:v>1</c:v>
                </c:pt>
                <c:pt idx="3">
                  <c:v>0</c:v>
                </c:pt>
                <c:pt idx="4">
                  <c:v>-1</c:v>
                </c:pt>
                <c:pt idx="5">
                  <c:v>-2</c:v>
                </c:pt>
                <c:pt idx="6">
                  <c:v>-3</c:v>
                </c:pt>
              </c:numCache>
            </c:numRef>
          </c:cat>
          <c:val>
            <c:numRef>
              <c:f>Frequencies!$P$4:$P$10</c:f>
              <c:numCache>
                <c:formatCode>General</c:formatCode>
                <c:ptCount val="7"/>
                <c:pt idx="0">
                  <c:v>4</c:v>
                </c:pt>
                <c:pt idx="1">
                  <c:v>24</c:v>
                </c:pt>
                <c:pt idx="2">
                  <c:v>25</c:v>
                </c:pt>
                <c:pt idx="3">
                  <c:v>13</c:v>
                </c:pt>
                <c:pt idx="4">
                  <c:v>4</c:v>
                </c:pt>
                <c:pt idx="5">
                  <c:v>4</c:v>
                </c:pt>
                <c:pt idx="6">
                  <c:v>1</c:v>
                </c:pt>
              </c:numCache>
            </c:numRef>
          </c:val>
          <c:extLst>
            <c:ext xmlns:c16="http://schemas.microsoft.com/office/drawing/2014/chart" uri="{C3380CC4-5D6E-409C-BE32-E72D297353CC}">
              <c16:uniqueId val="{00000001-F52A-4A9F-9309-6A9C5EDA1D4A}"/>
            </c:ext>
          </c:extLst>
        </c:ser>
        <c:dLbls>
          <c:showLegendKey val="0"/>
          <c:showVal val="0"/>
          <c:showCatName val="0"/>
          <c:showSerName val="0"/>
          <c:showPercent val="0"/>
          <c:showBubbleSize val="0"/>
        </c:dLbls>
        <c:gapWidth val="50"/>
        <c:axId val="732410816"/>
        <c:axId val="732405056"/>
      </c:barChart>
      <c:catAx>
        <c:axId val="7324108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05056"/>
        <c:crosses val="autoZero"/>
        <c:auto val="1"/>
        <c:lblAlgn val="ctr"/>
        <c:lblOffset val="100"/>
        <c:noMultiLvlLbl val="0"/>
      </c:catAx>
      <c:valAx>
        <c:axId val="732405056"/>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10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Frequencies!$R$3</c:f>
              <c:strCache>
                <c:ptCount val="1"/>
                <c:pt idx="0">
                  <c:v>Lego Q5</c:v>
                </c:pt>
              </c:strCache>
            </c:strRef>
          </c:tx>
          <c:spPr>
            <a:solidFill>
              <a:schemeClr val="accent5"/>
            </a:solidFill>
            <a:ln>
              <a:noFill/>
            </a:ln>
            <a:effectLst/>
          </c:spPr>
          <c:invertIfNegative val="0"/>
          <c:cat>
            <c:numRef>
              <c:f>Frequencies!$A$4:$A$10</c:f>
              <c:numCache>
                <c:formatCode>General</c:formatCode>
                <c:ptCount val="7"/>
                <c:pt idx="0">
                  <c:v>3</c:v>
                </c:pt>
                <c:pt idx="1">
                  <c:v>2</c:v>
                </c:pt>
                <c:pt idx="2">
                  <c:v>1</c:v>
                </c:pt>
                <c:pt idx="3">
                  <c:v>0</c:v>
                </c:pt>
                <c:pt idx="4">
                  <c:v>-1</c:v>
                </c:pt>
                <c:pt idx="5">
                  <c:v>-2</c:v>
                </c:pt>
                <c:pt idx="6">
                  <c:v>-3</c:v>
                </c:pt>
              </c:numCache>
            </c:numRef>
          </c:cat>
          <c:val>
            <c:numRef>
              <c:f>Frequencies!$R$4:$R$10</c:f>
              <c:numCache>
                <c:formatCode>General</c:formatCode>
                <c:ptCount val="7"/>
                <c:pt idx="0">
                  <c:v>11</c:v>
                </c:pt>
                <c:pt idx="1">
                  <c:v>25</c:v>
                </c:pt>
                <c:pt idx="2">
                  <c:v>25</c:v>
                </c:pt>
                <c:pt idx="3">
                  <c:v>9</c:v>
                </c:pt>
                <c:pt idx="4">
                  <c:v>3</c:v>
                </c:pt>
                <c:pt idx="5">
                  <c:v>3</c:v>
                </c:pt>
                <c:pt idx="6">
                  <c:v>0</c:v>
                </c:pt>
              </c:numCache>
            </c:numRef>
          </c:val>
          <c:extLst>
            <c:ext xmlns:c16="http://schemas.microsoft.com/office/drawing/2014/chart" uri="{C3380CC4-5D6E-409C-BE32-E72D297353CC}">
              <c16:uniqueId val="{00000000-F7A1-47E5-B573-5672277B6DC2}"/>
            </c:ext>
          </c:extLst>
        </c:ser>
        <c:ser>
          <c:idx val="1"/>
          <c:order val="1"/>
          <c:tx>
            <c:strRef>
              <c:f>Frequencies!$S$3</c:f>
              <c:strCache>
                <c:ptCount val="1"/>
                <c:pt idx="0">
                  <c:v>Discussive Q5</c:v>
                </c:pt>
              </c:strCache>
            </c:strRef>
          </c:tx>
          <c:spPr>
            <a:solidFill>
              <a:schemeClr val="accent1">
                <a:lumMod val="60000"/>
                <a:lumOff val="40000"/>
              </a:schemeClr>
            </a:solidFill>
            <a:ln>
              <a:noFill/>
            </a:ln>
            <a:effectLst/>
          </c:spPr>
          <c:invertIfNegative val="0"/>
          <c:cat>
            <c:numRef>
              <c:f>Frequencies!$A$4:$A$10</c:f>
              <c:numCache>
                <c:formatCode>General</c:formatCode>
                <c:ptCount val="7"/>
                <c:pt idx="0">
                  <c:v>3</c:v>
                </c:pt>
                <c:pt idx="1">
                  <c:v>2</c:v>
                </c:pt>
                <c:pt idx="2">
                  <c:v>1</c:v>
                </c:pt>
                <c:pt idx="3">
                  <c:v>0</c:v>
                </c:pt>
                <c:pt idx="4">
                  <c:v>-1</c:v>
                </c:pt>
                <c:pt idx="5">
                  <c:v>-2</c:v>
                </c:pt>
                <c:pt idx="6">
                  <c:v>-3</c:v>
                </c:pt>
              </c:numCache>
            </c:numRef>
          </c:cat>
          <c:val>
            <c:numRef>
              <c:f>Frequencies!$S$4:$S$10</c:f>
              <c:numCache>
                <c:formatCode>General</c:formatCode>
                <c:ptCount val="7"/>
                <c:pt idx="0">
                  <c:v>7</c:v>
                </c:pt>
                <c:pt idx="1">
                  <c:v>13</c:v>
                </c:pt>
                <c:pt idx="2">
                  <c:v>24</c:v>
                </c:pt>
                <c:pt idx="3">
                  <c:v>9</c:v>
                </c:pt>
                <c:pt idx="4">
                  <c:v>12</c:v>
                </c:pt>
                <c:pt idx="5">
                  <c:v>8</c:v>
                </c:pt>
                <c:pt idx="6">
                  <c:v>3</c:v>
                </c:pt>
              </c:numCache>
            </c:numRef>
          </c:val>
          <c:extLst>
            <c:ext xmlns:c16="http://schemas.microsoft.com/office/drawing/2014/chart" uri="{C3380CC4-5D6E-409C-BE32-E72D297353CC}">
              <c16:uniqueId val="{00000001-F7A1-47E5-B573-5672277B6DC2}"/>
            </c:ext>
          </c:extLst>
        </c:ser>
        <c:dLbls>
          <c:showLegendKey val="0"/>
          <c:showVal val="0"/>
          <c:showCatName val="0"/>
          <c:showSerName val="0"/>
          <c:showPercent val="0"/>
          <c:showBubbleSize val="0"/>
        </c:dLbls>
        <c:gapWidth val="50"/>
        <c:axId val="732410816"/>
        <c:axId val="732405056"/>
      </c:barChart>
      <c:catAx>
        <c:axId val="7324108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05056"/>
        <c:crosses val="autoZero"/>
        <c:auto val="1"/>
        <c:lblAlgn val="ctr"/>
        <c:lblOffset val="100"/>
        <c:noMultiLvlLbl val="0"/>
      </c:catAx>
      <c:valAx>
        <c:axId val="732405056"/>
        <c:scaling>
          <c:orientation val="minMax"/>
          <c:max val="4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10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Frequencies!$U$3</c:f>
              <c:strCache>
                <c:ptCount val="1"/>
                <c:pt idx="0">
                  <c:v>Lego Q6</c:v>
                </c:pt>
              </c:strCache>
            </c:strRef>
          </c:tx>
          <c:spPr>
            <a:solidFill>
              <a:schemeClr val="accent5"/>
            </a:solidFill>
            <a:ln>
              <a:noFill/>
            </a:ln>
            <a:effectLst/>
          </c:spPr>
          <c:invertIfNegative val="0"/>
          <c:cat>
            <c:numRef>
              <c:f>Frequencies!$A$4:$A$10</c:f>
              <c:numCache>
                <c:formatCode>General</c:formatCode>
                <c:ptCount val="7"/>
                <c:pt idx="0">
                  <c:v>3</c:v>
                </c:pt>
                <c:pt idx="1">
                  <c:v>2</c:v>
                </c:pt>
                <c:pt idx="2">
                  <c:v>1</c:v>
                </c:pt>
                <c:pt idx="3">
                  <c:v>0</c:v>
                </c:pt>
                <c:pt idx="4">
                  <c:v>-1</c:v>
                </c:pt>
                <c:pt idx="5">
                  <c:v>-2</c:v>
                </c:pt>
                <c:pt idx="6">
                  <c:v>-3</c:v>
                </c:pt>
              </c:numCache>
            </c:numRef>
          </c:cat>
          <c:val>
            <c:numRef>
              <c:f>Frequencies!$U$4:$U$10</c:f>
              <c:numCache>
                <c:formatCode>General</c:formatCode>
                <c:ptCount val="7"/>
                <c:pt idx="0">
                  <c:v>3</c:v>
                </c:pt>
                <c:pt idx="1">
                  <c:v>18</c:v>
                </c:pt>
                <c:pt idx="2">
                  <c:v>30</c:v>
                </c:pt>
                <c:pt idx="3">
                  <c:v>14</c:v>
                </c:pt>
                <c:pt idx="4">
                  <c:v>10</c:v>
                </c:pt>
                <c:pt idx="5">
                  <c:v>1</c:v>
                </c:pt>
                <c:pt idx="6">
                  <c:v>0</c:v>
                </c:pt>
              </c:numCache>
            </c:numRef>
          </c:val>
          <c:extLst>
            <c:ext xmlns:c16="http://schemas.microsoft.com/office/drawing/2014/chart" uri="{C3380CC4-5D6E-409C-BE32-E72D297353CC}">
              <c16:uniqueId val="{00000000-E974-4B4D-A548-4C96070E268A}"/>
            </c:ext>
          </c:extLst>
        </c:ser>
        <c:ser>
          <c:idx val="1"/>
          <c:order val="1"/>
          <c:tx>
            <c:strRef>
              <c:f>Frequencies!$V$3</c:f>
              <c:strCache>
                <c:ptCount val="1"/>
                <c:pt idx="0">
                  <c:v>Discussive Q6</c:v>
                </c:pt>
              </c:strCache>
            </c:strRef>
          </c:tx>
          <c:spPr>
            <a:solidFill>
              <a:schemeClr val="accent1">
                <a:lumMod val="60000"/>
                <a:lumOff val="40000"/>
              </a:schemeClr>
            </a:solidFill>
            <a:ln>
              <a:noFill/>
            </a:ln>
            <a:effectLst/>
          </c:spPr>
          <c:invertIfNegative val="0"/>
          <c:cat>
            <c:numRef>
              <c:f>Frequencies!$A$4:$A$10</c:f>
              <c:numCache>
                <c:formatCode>General</c:formatCode>
                <c:ptCount val="7"/>
                <c:pt idx="0">
                  <c:v>3</c:v>
                </c:pt>
                <c:pt idx="1">
                  <c:v>2</c:v>
                </c:pt>
                <c:pt idx="2">
                  <c:v>1</c:v>
                </c:pt>
                <c:pt idx="3">
                  <c:v>0</c:v>
                </c:pt>
                <c:pt idx="4">
                  <c:v>-1</c:v>
                </c:pt>
                <c:pt idx="5">
                  <c:v>-2</c:v>
                </c:pt>
                <c:pt idx="6">
                  <c:v>-3</c:v>
                </c:pt>
              </c:numCache>
            </c:numRef>
          </c:cat>
          <c:val>
            <c:numRef>
              <c:f>Frequencies!$V$4:$V$10</c:f>
              <c:numCache>
                <c:formatCode>General</c:formatCode>
                <c:ptCount val="7"/>
                <c:pt idx="0">
                  <c:v>3</c:v>
                </c:pt>
                <c:pt idx="1">
                  <c:v>8</c:v>
                </c:pt>
                <c:pt idx="2">
                  <c:v>25</c:v>
                </c:pt>
                <c:pt idx="3">
                  <c:v>17</c:v>
                </c:pt>
                <c:pt idx="4">
                  <c:v>17</c:v>
                </c:pt>
                <c:pt idx="5">
                  <c:v>4</c:v>
                </c:pt>
                <c:pt idx="6">
                  <c:v>2</c:v>
                </c:pt>
              </c:numCache>
            </c:numRef>
          </c:val>
          <c:extLst>
            <c:ext xmlns:c16="http://schemas.microsoft.com/office/drawing/2014/chart" uri="{C3380CC4-5D6E-409C-BE32-E72D297353CC}">
              <c16:uniqueId val="{00000001-E974-4B4D-A548-4C96070E268A}"/>
            </c:ext>
          </c:extLst>
        </c:ser>
        <c:dLbls>
          <c:showLegendKey val="0"/>
          <c:showVal val="0"/>
          <c:showCatName val="0"/>
          <c:showSerName val="0"/>
          <c:showPercent val="0"/>
          <c:showBubbleSize val="0"/>
        </c:dLbls>
        <c:gapWidth val="50"/>
        <c:axId val="732410816"/>
        <c:axId val="732405056"/>
      </c:barChart>
      <c:catAx>
        <c:axId val="7324108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05056"/>
        <c:crosses val="autoZero"/>
        <c:auto val="1"/>
        <c:lblAlgn val="ctr"/>
        <c:lblOffset val="100"/>
        <c:noMultiLvlLbl val="0"/>
      </c:catAx>
      <c:valAx>
        <c:axId val="732405056"/>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10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Frequencies!$X$3</c:f>
              <c:strCache>
                <c:ptCount val="1"/>
                <c:pt idx="0">
                  <c:v>Lego Q7</c:v>
                </c:pt>
              </c:strCache>
            </c:strRef>
          </c:tx>
          <c:spPr>
            <a:solidFill>
              <a:schemeClr val="accent5"/>
            </a:solidFill>
            <a:ln>
              <a:noFill/>
            </a:ln>
            <a:effectLst/>
          </c:spPr>
          <c:invertIfNegative val="0"/>
          <c:cat>
            <c:numRef>
              <c:f>Frequencies!$A$4:$A$10</c:f>
              <c:numCache>
                <c:formatCode>General</c:formatCode>
                <c:ptCount val="7"/>
                <c:pt idx="0">
                  <c:v>3</c:v>
                </c:pt>
                <c:pt idx="1">
                  <c:v>2</c:v>
                </c:pt>
                <c:pt idx="2">
                  <c:v>1</c:v>
                </c:pt>
                <c:pt idx="3">
                  <c:v>0</c:v>
                </c:pt>
                <c:pt idx="4">
                  <c:v>-1</c:v>
                </c:pt>
                <c:pt idx="5">
                  <c:v>-2</c:v>
                </c:pt>
                <c:pt idx="6">
                  <c:v>-3</c:v>
                </c:pt>
              </c:numCache>
            </c:numRef>
          </c:cat>
          <c:val>
            <c:numRef>
              <c:f>Frequencies!$X$4:$X$10</c:f>
              <c:numCache>
                <c:formatCode>General</c:formatCode>
                <c:ptCount val="7"/>
                <c:pt idx="0">
                  <c:v>6</c:v>
                </c:pt>
                <c:pt idx="1">
                  <c:v>16</c:v>
                </c:pt>
                <c:pt idx="2">
                  <c:v>33</c:v>
                </c:pt>
                <c:pt idx="3">
                  <c:v>16</c:v>
                </c:pt>
                <c:pt idx="4">
                  <c:v>4</c:v>
                </c:pt>
                <c:pt idx="5">
                  <c:v>1</c:v>
                </c:pt>
                <c:pt idx="6">
                  <c:v>0</c:v>
                </c:pt>
              </c:numCache>
            </c:numRef>
          </c:val>
          <c:extLst>
            <c:ext xmlns:c16="http://schemas.microsoft.com/office/drawing/2014/chart" uri="{C3380CC4-5D6E-409C-BE32-E72D297353CC}">
              <c16:uniqueId val="{00000000-4661-4F33-94F8-5C116D982CB7}"/>
            </c:ext>
          </c:extLst>
        </c:ser>
        <c:ser>
          <c:idx val="1"/>
          <c:order val="1"/>
          <c:tx>
            <c:strRef>
              <c:f>Frequencies!$Y$3</c:f>
              <c:strCache>
                <c:ptCount val="1"/>
                <c:pt idx="0">
                  <c:v>Discussive Q7</c:v>
                </c:pt>
              </c:strCache>
            </c:strRef>
          </c:tx>
          <c:spPr>
            <a:solidFill>
              <a:schemeClr val="accent1">
                <a:lumMod val="60000"/>
                <a:lumOff val="40000"/>
              </a:schemeClr>
            </a:solidFill>
            <a:ln>
              <a:noFill/>
            </a:ln>
            <a:effectLst/>
          </c:spPr>
          <c:invertIfNegative val="0"/>
          <c:cat>
            <c:numRef>
              <c:f>Frequencies!$A$4:$A$10</c:f>
              <c:numCache>
                <c:formatCode>General</c:formatCode>
                <c:ptCount val="7"/>
                <c:pt idx="0">
                  <c:v>3</c:v>
                </c:pt>
                <c:pt idx="1">
                  <c:v>2</c:v>
                </c:pt>
                <c:pt idx="2">
                  <c:v>1</c:v>
                </c:pt>
                <c:pt idx="3">
                  <c:v>0</c:v>
                </c:pt>
                <c:pt idx="4">
                  <c:v>-1</c:v>
                </c:pt>
                <c:pt idx="5">
                  <c:v>-2</c:v>
                </c:pt>
                <c:pt idx="6">
                  <c:v>-3</c:v>
                </c:pt>
              </c:numCache>
            </c:numRef>
          </c:cat>
          <c:val>
            <c:numRef>
              <c:f>Frequencies!$Y$4:$Y$10</c:f>
              <c:numCache>
                <c:formatCode>General</c:formatCode>
                <c:ptCount val="7"/>
                <c:pt idx="0">
                  <c:v>5</c:v>
                </c:pt>
                <c:pt idx="1">
                  <c:v>10</c:v>
                </c:pt>
                <c:pt idx="2">
                  <c:v>31</c:v>
                </c:pt>
                <c:pt idx="3">
                  <c:v>13</c:v>
                </c:pt>
                <c:pt idx="4">
                  <c:v>10</c:v>
                </c:pt>
                <c:pt idx="5">
                  <c:v>4</c:v>
                </c:pt>
                <c:pt idx="6">
                  <c:v>2</c:v>
                </c:pt>
              </c:numCache>
            </c:numRef>
          </c:val>
          <c:extLst>
            <c:ext xmlns:c16="http://schemas.microsoft.com/office/drawing/2014/chart" uri="{C3380CC4-5D6E-409C-BE32-E72D297353CC}">
              <c16:uniqueId val="{00000001-4661-4F33-94F8-5C116D982CB7}"/>
            </c:ext>
          </c:extLst>
        </c:ser>
        <c:dLbls>
          <c:showLegendKey val="0"/>
          <c:showVal val="0"/>
          <c:showCatName val="0"/>
          <c:showSerName val="0"/>
          <c:showPercent val="0"/>
          <c:showBubbleSize val="0"/>
        </c:dLbls>
        <c:gapWidth val="50"/>
        <c:axId val="732410816"/>
        <c:axId val="732405056"/>
      </c:barChart>
      <c:catAx>
        <c:axId val="7324108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05056"/>
        <c:crosses val="autoZero"/>
        <c:auto val="1"/>
        <c:lblAlgn val="ctr"/>
        <c:lblOffset val="100"/>
        <c:noMultiLvlLbl val="0"/>
      </c:catAx>
      <c:valAx>
        <c:axId val="732405056"/>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10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Frequencies!$AA$3</c:f>
              <c:strCache>
                <c:ptCount val="1"/>
                <c:pt idx="0">
                  <c:v>Lego Q8</c:v>
                </c:pt>
              </c:strCache>
            </c:strRef>
          </c:tx>
          <c:spPr>
            <a:solidFill>
              <a:schemeClr val="accent5"/>
            </a:solidFill>
            <a:ln>
              <a:noFill/>
            </a:ln>
            <a:effectLst/>
          </c:spPr>
          <c:invertIfNegative val="0"/>
          <c:cat>
            <c:numRef>
              <c:f>Frequencies!$A$4:$A$10</c:f>
              <c:numCache>
                <c:formatCode>General</c:formatCode>
                <c:ptCount val="7"/>
                <c:pt idx="0">
                  <c:v>3</c:v>
                </c:pt>
                <c:pt idx="1">
                  <c:v>2</c:v>
                </c:pt>
                <c:pt idx="2">
                  <c:v>1</c:v>
                </c:pt>
                <c:pt idx="3">
                  <c:v>0</c:v>
                </c:pt>
                <c:pt idx="4">
                  <c:v>-1</c:v>
                </c:pt>
                <c:pt idx="5">
                  <c:v>-2</c:v>
                </c:pt>
                <c:pt idx="6">
                  <c:v>-3</c:v>
                </c:pt>
              </c:numCache>
            </c:numRef>
          </c:cat>
          <c:val>
            <c:numRef>
              <c:f>Frequencies!$AA$4:$AA$10</c:f>
              <c:numCache>
                <c:formatCode>General</c:formatCode>
                <c:ptCount val="7"/>
                <c:pt idx="0">
                  <c:v>3</c:v>
                </c:pt>
                <c:pt idx="1">
                  <c:v>13</c:v>
                </c:pt>
                <c:pt idx="2">
                  <c:v>29</c:v>
                </c:pt>
                <c:pt idx="3">
                  <c:v>11</c:v>
                </c:pt>
                <c:pt idx="4">
                  <c:v>16</c:v>
                </c:pt>
                <c:pt idx="5">
                  <c:v>2</c:v>
                </c:pt>
                <c:pt idx="6">
                  <c:v>2</c:v>
                </c:pt>
              </c:numCache>
            </c:numRef>
          </c:val>
          <c:extLst>
            <c:ext xmlns:c16="http://schemas.microsoft.com/office/drawing/2014/chart" uri="{C3380CC4-5D6E-409C-BE32-E72D297353CC}">
              <c16:uniqueId val="{00000000-2B94-4F9D-83B8-A2C8EF581E23}"/>
            </c:ext>
          </c:extLst>
        </c:ser>
        <c:ser>
          <c:idx val="1"/>
          <c:order val="1"/>
          <c:tx>
            <c:strRef>
              <c:f>Frequencies!$AB$3</c:f>
              <c:strCache>
                <c:ptCount val="1"/>
                <c:pt idx="0">
                  <c:v>Discussive Q8</c:v>
                </c:pt>
              </c:strCache>
            </c:strRef>
          </c:tx>
          <c:spPr>
            <a:solidFill>
              <a:schemeClr val="accent1">
                <a:lumMod val="60000"/>
                <a:lumOff val="40000"/>
              </a:schemeClr>
            </a:solidFill>
            <a:ln>
              <a:noFill/>
            </a:ln>
            <a:effectLst/>
          </c:spPr>
          <c:invertIfNegative val="0"/>
          <c:cat>
            <c:numRef>
              <c:f>Frequencies!$A$4:$A$10</c:f>
              <c:numCache>
                <c:formatCode>General</c:formatCode>
                <c:ptCount val="7"/>
                <c:pt idx="0">
                  <c:v>3</c:v>
                </c:pt>
                <c:pt idx="1">
                  <c:v>2</c:v>
                </c:pt>
                <c:pt idx="2">
                  <c:v>1</c:v>
                </c:pt>
                <c:pt idx="3">
                  <c:v>0</c:v>
                </c:pt>
                <c:pt idx="4">
                  <c:v>-1</c:v>
                </c:pt>
                <c:pt idx="5">
                  <c:v>-2</c:v>
                </c:pt>
                <c:pt idx="6">
                  <c:v>-3</c:v>
                </c:pt>
              </c:numCache>
            </c:numRef>
          </c:cat>
          <c:val>
            <c:numRef>
              <c:f>Frequencies!$AB$4:$AB$10</c:f>
              <c:numCache>
                <c:formatCode>General</c:formatCode>
                <c:ptCount val="7"/>
                <c:pt idx="0">
                  <c:v>3</c:v>
                </c:pt>
                <c:pt idx="1">
                  <c:v>5</c:v>
                </c:pt>
                <c:pt idx="2">
                  <c:v>15</c:v>
                </c:pt>
                <c:pt idx="3">
                  <c:v>17</c:v>
                </c:pt>
                <c:pt idx="4">
                  <c:v>26</c:v>
                </c:pt>
                <c:pt idx="5">
                  <c:v>6</c:v>
                </c:pt>
                <c:pt idx="6">
                  <c:v>3</c:v>
                </c:pt>
              </c:numCache>
            </c:numRef>
          </c:val>
          <c:extLst>
            <c:ext xmlns:c16="http://schemas.microsoft.com/office/drawing/2014/chart" uri="{C3380CC4-5D6E-409C-BE32-E72D297353CC}">
              <c16:uniqueId val="{00000001-2B94-4F9D-83B8-A2C8EF581E23}"/>
            </c:ext>
          </c:extLst>
        </c:ser>
        <c:dLbls>
          <c:showLegendKey val="0"/>
          <c:showVal val="0"/>
          <c:showCatName val="0"/>
          <c:showSerName val="0"/>
          <c:showPercent val="0"/>
          <c:showBubbleSize val="0"/>
        </c:dLbls>
        <c:gapWidth val="50"/>
        <c:axId val="732410816"/>
        <c:axId val="732405056"/>
      </c:barChart>
      <c:catAx>
        <c:axId val="7324108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05056"/>
        <c:crosses val="autoZero"/>
        <c:auto val="1"/>
        <c:lblAlgn val="ctr"/>
        <c:lblOffset val="100"/>
        <c:noMultiLvlLbl val="0"/>
      </c:catAx>
      <c:valAx>
        <c:axId val="732405056"/>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10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Frequencies!$AD$3</c:f>
              <c:strCache>
                <c:ptCount val="1"/>
                <c:pt idx="0">
                  <c:v>Lego Q9</c:v>
                </c:pt>
              </c:strCache>
            </c:strRef>
          </c:tx>
          <c:spPr>
            <a:solidFill>
              <a:schemeClr val="accent5"/>
            </a:solidFill>
            <a:ln>
              <a:noFill/>
            </a:ln>
            <a:effectLst/>
          </c:spPr>
          <c:invertIfNegative val="0"/>
          <c:cat>
            <c:numRef>
              <c:f>Frequencies!$A$4:$A$10</c:f>
              <c:numCache>
                <c:formatCode>General</c:formatCode>
                <c:ptCount val="7"/>
                <c:pt idx="0">
                  <c:v>3</c:v>
                </c:pt>
                <c:pt idx="1">
                  <c:v>2</c:v>
                </c:pt>
                <c:pt idx="2">
                  <c:v>1</c:v>
                </c:pt>
                <c:pt idx="3">
                  <c:v>0</c:v>
                </c:pt>
                <c:pt idx="4">
                  <c:v>-1</c:v>
                </c:pt>
                <c:pt idx="5">
                  <c:v>-2</c:v>
                </c:pt>
                <c:pt idx="6">
                  <c:v>-3</c:v>
                </c:pt>
              </c:numCache>
            </c:numRef>
          </c:cat>
          <c:val>
            <c:numRef>
              <c:f>Frequencies!$AD$4:$AD$10</c:f>
              <c:numCache>
                <c:formatCode>General</c:formatCode>
                <c:ptCount val="7"/>
                <c:pt idx="0">
                  <c:v>3</c:v>
                </c:pt>
                <c:pt idx="1">
                  <c:v>16</c:v>
                </c:pt>
                <c:pt idx="2">
                  <c:v>28</c:v>
                </c:pt>
                <c:pt idx="3">
                  <c:v>15</c:v>
                </c:pt>
                <c:pt idx="4">
                  <c:v>11</c:v>
                </c:pt>
                <c:pt idx="5">
                  <c:v>2</c:v>
                </c:pt>
                <c:pt idx="6">
                  <c:v>1</c:v>
                </c:pt>
              </c:numCache>
            </c:numRef>
          </c:val>
          <c:extLst>
            <c:ext xmlns:c16="http://schemas.microsoft.com/office/drawing/2014/chart" uri="{C3380CC4-5D6E-409C-BE32-E72D297353CC}">
              <c16:uniqueId val="{00000000-7565-4D60-82B6-23D9F0C89D4D}"/>
            </c:ext>
          </c:extLst>
        </c:ser>
        <c:ser>
          <c:idx val="1"/>
          <c:order val="1"/>
          <c:tx>
            <c:strRef>
              <c:f>Frequencies!$AE$3</c:f>
              <c:strCache>
                <c:ptCount val="1"/>
                <c:pt idx="0">
                  <c:v>Discussive Q9</c:v>
                </c:pt>
              </c:strCache>
            </c:strRef>
          </c:tx>
          <c:spPr>
            <a:solidFill>
              <a:schemeClr val="accent1">
                <a:lumMod val="60000"/>
                <a:lumOff val="40000"/>
              </a:schemeClr>
            </a:solidFill>
            <a:ln>
              <a:noFill/>
            </a:ln>
            <a:effectLst/>
          </c:spPr>
          <c:invertIfNegative val="0"/>
          <c:cat>
            <c:numRef>
              <c:f>Frequencies!$A$4:$A$10</c:f>
              <c:numCache>
                <c:formatCode>General</c:formatCode>
                <c:ptCount val="7"/>
                <c:pt idx="0">
                  <c:v>3</c:v>
                </c:pt>
                <c:pt idx="1">
                  <c:v>2</c:v>
                </c:pt>
                <c:pt idx="2">
                  <c:v>1</c:v>
                </c:pt>
                <c:pt idx="3">
                  <c:v>0</c:v>
                </c:pt>
                <c:pt idx="4">
                  <c:v>-1</c:v>
                </c:pt>
                <c:pt idx="5">
                  <c:v>-2</c:v>
                </c:pt>
                <c:pt idx="6">
                  <c:v>-3</c:v>
                </c:pt>
              </c:numCache>
            </c:numRef>
          </c:cat>
          <c:val>
            <c:numRef>
              <c:f>Frequencies!$AE$4:$AE$10</c:f>
              <c:numCache>
                <c:formatCode>General</c:formatCode>
                <c:ptCount val="7"/>
                <c:pt idx="0">
                  <c:v>4</c:v>
                </c:pt>
                <c:pt idx="1">
                  <c:v>5</c:v>
                </c:pt>
                <c:pt idx="2">
                  <c:v>28</c:v>
                </c:pt>
                <c:pt idx="3">
                  <c:v>15</c:v>
                </c:pt>
                <c:pt idx="4">
                  <c:v>14</c:v>
                </c:pt>
                <c:pt idx="5">
                  <c:v>9</c:v>
                </c:pt>
                <c:pt idx="6">
                  <c:v>1</c:v>
                </c:pt>
              </c:numCache>
            </c:numRef>
          </c:val>
          <c:extLst>
            <c:ext xmlns:c16="http://schemas.microsoft.com/office/drawing/2014/chart" uri="{C3380CC4-5D6E-409C-BE32-E72D297353CC}">
              <c16:uniqueId val="{00000001-7565-4D60-82B6-23D9F0C89D4D}"/>
            </c:ext>
          </c:extLst>
        </c:ser>
        <c:dLbls>
          <c:showLegendKey val="0"/>
          <c:showVal val="0"/>
          <c:showCatName val="0"/>
          <c:showSerName val="0"/>
          <c:showPercent val="0"/>
          <c:showBubbleSize val="0"/>
        </c:dLbls>
        <c:gapWidth val="50"/>
        <c:axId val="732410816"/>
        <c:axId val="732405056"/>
      </c:barChart>
      <c:catAx>
        <c:axId val="7324108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05056"/>
        <c:crosses val="autoZero"/>
        <c:auto val="1"/>
        <c:lblAlgn val="ctr"/>
        <c:lblOffset val="100"/>
        <c:noMultiLvlLbl val="0"/>
      </c:catAx>
      <c:valAx>
        <c:axId val="732405056"/>
        <c:scaling>
          <c:orientation val="minMax"/>
          <c:max val="4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10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Frequencies!$AG$3</c:f>
              <c:strCache>
                <c:ptCount val="1"/>
                <c:pt idx="0">
                  <c:v>Lego Q10</c:v>
                </c:pt>
              </c:strCache>
            </c:strRef>
          </c:tx>
          <c:spPr>
            <a:solidFill>
              <a:schemeClr val="accent5"/>
            </a:solidFill>
            <a:ln>
              <a:noFill/>
            </a:ln>
            <a:effectLst/>
          </c:spPr>
          <c:invertIfNegative val="0"/>
          <c:cat>
            <c:numRef>
              <c:f>Frequencies!$A$4:$A$10</c:f>
              <c:numCache>
                <c:formatCode>General</c:formatCode>
                <c:ptCount val="7"/>
                <c:pt idx="0">
                  <c:v>3</c:v>
                </c:pt>
                <c:pt idx="1">
                  <c:v>2</c:v>
                </c:pt>
                <c:pt idx="2">
                  <c:v>1</c:v>
                </c:pt>
                <c:pt idx="3">
                  <c:v>0</c:v>
                </c:pt>
                <c:pt idx="4">
                  <c:v>-1</c:v>
                </c:pt>
                <c:pt idx="5">
                  <c:v>-2</c:v>
                </c:pt>
                <c:pt idx="6">
                  <c:v>-3</c:v>
                </c:pt>
              </c:numCache>
            </c:numRef>
          </c:cat>
          <c:val>
            <c:numRef>
              <c:f>Frequencies!$AG$4:$AG$10</c:f>
              <c:numCache>
                <c:formatCode>General</c:formatCode>
                <c:ptCount val="7"/>
                <c:pt idx="0">
                  <c:v>7</c:v>
                </c:pt>
                <c:pt idx="1">
                  <c:v>23</c:v>
                </c:pt>
                <c:pt idx="2">
                  <c:v>25</c:v>
                </c:pt>
                <c:pt idx="3">
                  <c:v>13</c:v>
                </c:pt>
                <c:pt idx="4">
                  <c:v>6</c:v>
                </c:pt>
                <c:pt idx="5">
                  <c:v>2</c:v>
                </c:pt>
                <c:pt idx="6">
                  <c:v>0</c:v>
                </c:pt>
              </c:numCache>
            </c:numRef>
          </c:val>
          <c:extLst>
            <c:ext xmlns:c16="http://schemas.microsoft.com/office/drawing/2014/chart" uri="{C3380CC4-5D6E-409C-BE32-E72D297353CC}">
              <c16:uniqueId val="{00000000-46B0-4A59-BA2A-DCF8C9610C66}"/>
            </c:ext>
          </c:extLst>
        </c:ser>
        <c:ser>
          <c:idx val="1"/>
          <c:order val="1"/>
          <c:tx>
            <c:strRef>
              <c:f>Frequencies!$AH$3</c:f>
              <c:strCache>
                <c:ptCount val="1"/>
                <c:pt idx="0">
                  <c:v>Discussive Q10</c:v>
                </c:pt>
              </c:strCache>
            </c:strRef>
          </c:tx>
          <c:spPr>
            <a:solidFill>
              <a:schemeClr val="accent1">
                <a:lumMod val="60000"/>
                <a:lumOff val="40000"/>
              </a:schemeClr>
            </a:solidFill>
            <a:ln>
              <a:noFill/>
            </a:ln>
            <a:effectLst/>
          </c:spPr>
          <c:invertIfNegative val="0"/>
          <c:cat>
            <c:numRef>
              <c:f>Frequencies!$A$4:$A$10</c:f>
              <c:numCache>
                <c:formatCode>General</c:formatCode>
                <c:ptCount val="7"/>
                <c:pt idx="0">
                  <c:v>3</c:v>
                </c:pt>
                <c:pt idx="1">
                  <c:v>2</c:v>
                </c:pt>
                <c:pt idx="2">
                  <c:v>1</c:v>
                </c:pt>
                <c:pt idx="3">
                  <c:v>0</c:v>
                </c:pt>
                <c:pt idx="4">
                  <c:v>-1</c:v>
                </c:pt>
                <c:pt idx="5">
                  <c:v>-2</c:v>
                </c:pt>
                <c:pt idx="6">
                  <c:v>-3</c:v>
                </c:pt>
              </c:numCache>
            </c:numRef>
          </c:cat>
          <c:val>
            <c:numRef>
              <c:f>Frequencies!$AH$4:$AH$10</c:f>
              <c:numCache>
                <c:formatCode>General</c:formatCode>
                <c:ptCount val="7"/>
                <c:pt idx="0">
                  <c:v>4</c:v>
                </c:pt>
                <c:pt idx="1">
                  <c:v>6</c:v>
                </c:pt>
                <c:pt idx="2">
                  <c:v>21</c:v>
                </c:pt>
                <c:pt idx="3">
                  <c:v>20</c:v>
                </c:pt>
                <c:pt idx="4">
                  <c:v>17</c:v>
                </c:pt>
                <c:pt idx="5">
                  <c:v>7</c:v>
                </c:pt>
                <c:pt idx="6">
                  <c:v>1</c:v>
                </c:pt>
              </c:numCache>
            </c:numRef>
          </c:val>
          <c:extLst>
            <c:ext xmlns:c16="http://schemas.microsoft.com/office/drawing/2014/chart" uri="{C3380CC4-5D6E-409C-BE32-E72D297353CC}">
              <c16:uniqueId val="{00000001-46B0-4A59-BA2A-DCF8C9610C66}"/>
            </c:ext>
          </c:extLst>
        </c:ser>
        <c:dLbls>
          <c:showLegendKey val="0"/>
          <c:showVal val="0"/>
          <c:showCatName val="0"/>
          <c:showSerName val="0"/>
          <c:showPercent val="0"/>
          <c:showBubbleSize val="0"/>
        </c:dLbls>
        <c:gapWidth val="50"/>
        <c:axId val="732410816"/>
        <c:axId val="732405056"/>
      </c:barChart>
      <c:catAx>
        <c:axId val="7324108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05056"/>
        <c:crosses val="autoZero"/>
        <c:auto val="1"/>
        <c:lblAlgn val="ctr"/>
        <c:lblOffset val="100"/>
        <c:noMultiLvlLbl val="0"/>
      </c:catAx>
      <c:valAx>
        <c:axId val="732405056"/>
        <c:scaling>
          <c:orientation val="minMax"/>
          <c:max val="4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10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Frequencies!$B$3</c:f>
              <c:strCache>
                <c:ptCount val="1"/>
                <c:pt idx="0">
                  <c:v>P01</c:v>
                </c:pt>
              </c:strCache>
            </c:strRef>
          </c:tx>
          <c:spPr>
            <a:solidFill>
              <a:schemeClr val="accent1"/>
            </a:solidFill>
            <a:ln>
              <a:noFill/>
            </a:ln>
            <a:effectLst/>
          </c:spPr>
          <c:invertIfNegative val="0"/>
          <c:cat>
            <c:numRef>
              <c:f>Frequencies!$A$21:$A$27</c:f>
              <c:numCache>
                <c:formatCode>General</c:formatCode>
                <c:ptCount val="7"/>
                <c:pt idx="0">
                  <c:v>3</c:v>
                </c:pt>
                <c:pt idx="1">
                  <c:v>2</c:v>
                </c:pt>
                <c:pt idx="2">
                  <c:v>1</c:v>
                </c:pt>
                <c:pt idx="3">
                  <c:v>0</c:v>
                </c:pt>
                <c:pt idx="4">
                  <c:v>-1</c:v>
                </c:pt>
                <c:pt idx="5">
                  <c:v>-2</c:v>
                </c:pt>
                <c:pt idx="6">
                  <c:v>-3</c:v>
                </c:pt>
              </c:numCache>
            </c:numRef>
          </c:cat>
          <c:val>
            <c:numRef>
              <c:f>Frequencies!$B$21:$B$27</c:f>
              <c:numCache>
                <c:formatCode>0.0</c:formatCode>
                <c:ptCount val="7"/>
                <c:pt idx="0">
                  <c:v>13.513513513513514</c:v>
                </c:pt>
                <c:pt idx="1">
                  <c:v>39.189189189189186</c:v>
                </c:pt>
                <c:pt idx="2">
                  <c:v>28.378378378378379</c:v>
                </c:pt>
                <c:pt idx="3">
                  <c:v>9.4594594594594597</c:v>
                </c:pt>
                <c:pt idx="4">
                  <c:v>5.4054054054054053</c:v>
                </c:pt>
                <c:pt idx="5">
                  <c:v>2.7027027027027026</c:v>
                </c:pt>
                <c:pt idx="6">
                  <c:v>1.3513513513513513</c:v>
                </c:pt>
              </c:numCache>
            </c:numRef>
          </c:val>
          <c:extLst>
            <c:ext xmlns:c16="http://schemas.microsoft.com/office/drawing/2014/chart" uri="{C3380CC4-5D6E-409C-BE32-E72D297353CC}">
              <c16:uniqueId val="{00000000-A62B-4182-9CEC-46532C71FCFE}"/>
            </c:ext>
          </c:extLst>
        </c:ser>
        <c:ser>
          <c:idx val="1"/>
          <c:order val="1"/>
          <c:tx>
            <c:strRef>
              <c:f>Frequencies!$C$3</c:f>
              <c:strCache>
                <c:ptCount val="1"/>
                <c:pt idx="0">
                  <c:v>P02</c:v>
                </c:pt>
              </c:strCache>
            </c:strRef>
          </c:tx>
          <c:spPr>
            <a:solidFill>
              <a:schemeClr val="accent2"/>
            </a:solidFill>
            <a:ln>
              <a:noFill/>
            </a:ln>
            <a:effectLst/>
          </c:spPr>
          <c:invertIfNegative val="0"/>
          <c:cat>
            <c:numRef>
              <c:f>Frequencies!$A$21:$A$27</c:f>
              <c:numCache>
                <c:formatCode>General</c:formatCode>
                <c:ptCount val="7"/>
                <c:pt idx="0">
                  <c:v>3</c:v>
                </c:pt>
                <c:pt idx="1">
                  <c:v>2</c:v>
                </c:pt>
                <c:pt idx="2">
                  <c:v>1</c:v>
                </c:pt>
                <c:pt idx="3">
                  <c:v>0</c:v>
                </c:pt>
                <c:pt idx="4">
                  <c:v>-1</c:v>
                </c:pt>
                <c:pt idx="5">
                  <c:v>-2</c:v>
                </c:pt>
                <c:pt idx="6">
                  <c:v>-3</c:v>
                </c:pt>
              </c:numCache>
            </c:numRef>
          </c:cat>
          <c:val>
            <c:numRef>
              <c:f>Frequencies!$C$21:$C$27</c:f>
              <c:numCache>
                <c:formatCode>0.0</c:formatCode>
                <c:ptCount val="7"/>
                <c:pt idx="0">
                  <c:v>41.891891891891895</c:v>
                </c:pt>
                <c:pt idx="1">
                  <c:v>45.945945945945951</c:v>
                </c:pt>
                <c:pt idx="2">
                  <c:v>9.4594594594594597</c:v>
                </c:pt>
                <c:pt idx="3">
                  <c:v>0</c:v>
                </c:pt>
                <c:pt idx="4">
                  <c:v>1.3513513513513513</c:v>
                </c:pt>
                <c:pt idx="5">
                  <c:v>0</c:v>
                </c:pt>
                <c:pt idx="6">
                  <c:v>1.3513513513513513</c:v>
                </c:pt>
              </c:numCache>
            </c:numRef>
          </c:val>
          <c:extLst>
            <c:ext xmlns:c16="http://schemas.microsoft.com/office/drawing/2014/chart" uri="{C3380CC4-5D6E-409C-BE32-E72D297353CC}">
              <c16:uniqueId val="{00000001-A62B-4182-9CEC-46532C71FCFE}"/>
            </c:ext>
          </c:extLst>
        </c:ser>
        <c:ser>
          <c:idx val="2"/>
          <c:order val="2"/>
          <c:tx>
            <c:strRef>
              <c:f>Frequencies!$D$3</c:f>
              <c:strCache>
                <c:ptCount val="1"/>
                <c:pt idx="0">
                  <c:v>P04</c:v>
                </c:pt>
              </c:strCache>
            </c:strRef>
          </c:tx>
          <c:spPr>
            <a:solidFill>
              <a:schemeClr val="accent3"/>
            </a:solidFill>
            <a:ln>
              <a:noFill/>
            </a:ln>
            <a:effectLst/>
          </c:spPr>
          <c:invertIfNegative val="0"/>
          <c:cat>
            <c:numRef>
              <c:f>Frequencies!$A$21:$A$27</c:f>
              <c:numCache>
                <c:formatCode>General</c:formatCode>
                <c:ptCount val="7"/>
                <c:pt idx="0">
                  <c:v>3</c:v>
                </c:pt>
                <c:pt idx="1">
                  <c:v>2</c:v>
                </c:pt>
                <c:pt idx="2">
                  <c:v>1</c:v>
                </c:pt>
                <c:pt idx="3">
                  <c:v>0</c:v>
                </c:pt>
                <c:pt idx="4">
                  <c:v>-1</c:v>
                </c:pt>
                <c:pt idx="5">
                  <c:v>-2</c:v>
                </c:pt>
                <c:pt idx="6">
                  <c:v>-3</c:v>
                </c:pt>
              </c:numCache>
            </c:numRef>
          </c:cat>
          <c:val>
            <c:numRef>
              <c:f>Frequencies!$D$21:$D$27</c:f>
              <c:numCache>
                <c:formatCode>0.0</c:formatCode>
                <c:ptCount val="7"/>
                <c:pt idx="0">
                  <c:v>39.189189189189186</c:v>
                </c:pt>
                <c:pt idx="1">
                  <c:v>29.72972972972973</c:v>
                </c:pt>
                <c:pt idx="2">
                  <c:v>13.513513513513514</c:v>
                </c:pt>
                <c:pt idx="3">
                  <c:v>13.513513513513514</c:v>
                </c:pt>
                <c:pt idx="4">
                  <c:v>0</c:v>
                </c:pt>
                <c:pt idx="5">
                  <c:v>2.7027027027027026</c:v>
                </c:pt>
                <c:pt idx="6">
                  <c:v>1.3513513513513513</c:v>
                </c:pt>
              </c:numCache>
            </c:numRef>
          </c:val>
          <c:extLst>
            <c:ext xmlns:c16="http://schemas.microsoft.com/office/drawing/2014/chart" uri="{C3380CC4-5D6E-409C-BE32-E72D297353CC}">
              <c16:uniqueId val="{00000002-A62B-4182-9CEC-46532C71FCFE}"/>
            </c:ext>
          </c:extLst>
        </c:ser>
        <c:dLbls>
          <c:showLegendKey val="0"/>
          <c:showVal val="0"/>
          <c:showCatName val="0"/>
          <c:showSerName val="0"/>
          <c:showPercent val="0"/>
          <c:showBubbleSize val="0"/>
        </c:dLbls>
        <c:gapWidth val="150"/>
        <c:axId val="732410816"/>
        <c:axId val="732405056"/>
      </c:barChart>
      <c:catAx>
        <c:axId val="7324108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05056"/>
        <c:crosses val="autoZero"/>
        <c:auto val="1"/>
        <c:lblAlgn val="ctr"/>
        <c:lblOffset val="100"/>
        <c:noMultiLvlLbl val="0"/>
      </c:catAx>
      <c:valAx>
        <c:axId val="73240505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10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Frequencies!$F$3</c:f>
              <c:strCache>
                <c:ptCount val="1"/>
                <c:pt idx="0">
                  <c:v>Lego Q1</c:v>
                </c:pt>
              </c:strCache>
            </c:strRef>
          </c:tx>
          <c:spPr>
            <a:solidFill>
              <a:schemeClr val="accent5">
                <a:lumMod val="60000"/>
                <a:lumOff val="40000"/>
              </a:schemeClr>
            </a:solidFill>
            <a:ln>
              <a:noFill/>
            </a:ln>
            <a:effectLst/>
          </c:spPr>
          <c:invertIfNegative val="0"/>
          <c:cat>
            <c:numRef>
              <c:f>Frequencies!$A$21:$A$27</c:f>
              <c:numCache>
                <c:formatCode>General</c:formatCode>
                <c:ptCount val="7"/>
                <c:pt idx="0">
                  <c:v>3</c:v>
                </c:pt>
                <c:pt idx="1">
                  <c:v>2</c:v>
                </c:pt>
                <c:pt idx="2">
                  <c:v>1</c:v>
                </c:pt>
                <c:pt idx="3">
                  <c:v>0</c:v>
                </c:pt>
                <c:pt idx="4">
                  <c:v>-1</c:v>
                </c:pt>
                <c:pt idx="5">
                  <c:v>-2</c:v>
                </c:pt>
                <c:pt idx="6">
                  <c:v>-3</c:v>
                </c:pt>
              </c:numCache>
            </c:numRef>
          </c:cat>
          <c:val>
            <c:numRef>
              <c:f>Frequencies!$F$21:$F$27</c:f>
              <c:numCache>
                <c:formatCode>0.0</c:formatCode>
                <c:ptCount val="7"/>
                <c:pt idx="0">
                  <c:v>26.315789473684209</c:v>
                </c:pt>
                <c:pt idx="1">
                  <c:v>31.578947368421051</c:v>
                </c:pt>
                <c:pt idx="2">
                  <c:v>30.263157894736842</c:v>
                </c:pt>
                <c:pt idx="3">
                  <c:v>9.2105263157894726</c:v>
                </c:pt>
                <c:pt idx="4">
                  <c:v>0</c:v>
                </c:pt>
                <c:pt idx="5">
                  <c:v>2.6315789473684208</c:v>
                </c:pt>
                <c:pt idx="6">
                  <c:v>0</c:v>
                </c:pt>
              </c:numCache>
            </c:numRef>
          </c:val>
          <c:extLst>
            <c:ext xmlns:c16="http://schemas.microsoft.com/office/drawing/2014/chart" uri="{C3380CC4-5D6E-409C-BE32-E72D297353CC}">
              <c16:uniqueId val="{00000000-5708-49B3-BDF2-7A9C2F0F081A}"/>
            </c:ext>
          </c:extLst>
        </c:ser>
        <c:ser>
          <c:idx val="1"/>
          <c:order val="1"/>
          <c:tx>
            <c:strRef>
              <c:f>Frequencies!$G$3</c:f>
              <c:strCache>
                <c:ptCount val="1"/>
                <c:pt idx="0">
                  <c:v>Discussive Q1</c:v>
                </c:pt>
              </c:strCache>
            </c:strRef>
          </c:tx>
          <c:spPr>
            <a:solidFill>
              <a:schemeClr val="accent4"/>
            </a:solidFill>
            <a:ln>
              <a:noFill/>
            </a:ln>
            <a:effectLst/>
          </c:spPr>
          <c:invertIfNegative val="0"/>
          <c:cat>
            <c:numRef>
              <c:f>Frequencies!$A$21:$A$27</c:f>
              <c:numCache>
                <c:formatCode>General</c:formatCode>
                <c:ptCount val="7"/>
                <c:pt idx="0">
                  <c:v>3</c:v>
                </c:pt>
                <c:pt idx="1">
                  <c:v>2</c:v>
                </c:pt>
                <c:pt idx="2">
                  <c:v>1</c:v>
                </c:pt>
                <c:pt idx="3">
                  <c:v>0</c:v>
                </c:pt>
                <c:pt idx="4">
                  <c:v>-1</c:v>
                </c:pt>
                <c:pt idx="5">
                  <c:v>-2</c:v>
                </c:pt>
                <c:pt idx="6">
                  <c:v>-3</c:v>
                </c:pt>
              </c:numCache>
            </c:numRef>
          </c:cat>
          <c:val>
            <c:numRef>
              <c:f>Frequencies!$G$21:$G$27</c:f>
              <c:numCache>
                <c:formatCode>0.0</c:formatCode>
                <c:ptCount val="7"/>
                <c:pt idx="0">
                  <c:v>3.9473684210526314</c:v>
                </c:pt>
                <c:pt idx="1">
                  <c:v>9.2105263157894726</c:v>
                </c:pt>
                <c:pt idx="2">
                  <c:v>26.315789473684209</c:v>
                </c:pt>
                <c:pt idx="3">
                  <c:v>30.263157894736842</c:v>
                </c:pt>
                <c:pt idx="4">
                  <c:v>17.105263157894736</c:v>
                </c:pt>
                <c:pt idx="5">
                  <c:v>7.8947368421052628</c:v>
                </c:pt>
                <c:pt idx="6">
                  <c:v>5.2631578947368416</c:v>
                </c:pt>
              </c:numCache>
            </c:numRef>
          </c:val>
          <c:extLst>
            <c:ext xmlns:c16="http://schemas.microsoft.com/office/drawing/2014/chart" uri="{C3380CC4-5D6E-409C-BE32-E72D297353CC}">
              <c16:uniqueId val="{00000001-5708-49B3-BDF2-7A9C2F0F081A}"/>
            </c:ext>
          </c:extLst>
        </c:ser>
        <c:dLbls>
          <c:showLegendKey val="0"/>
          <c:showVal val="0"/>
          <c:showCatName val="0"/>
          <c:showSerName val="0"/>
          <c:showPercent val="0"/>
          <c:showBubbleSize val="0"/>
        </c:dLbls>
        <c:gapWidth val="50"/>
        <c:axId val="732410816"/>
        <c:axId val="732405056"/>
      </c:barChart>
      <c:catAx>
        <c:axId val="7324108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05056"/>
        <c:crosses val="autoZero"/>
        <c:auto val="1"/>
        <c:lblAlgn val="ctr"/>
        <c:lblOffset val="100"/>
        <c:noMultiLvlLbl val="0"/>
      </c:catAx>
      <c:valAx>
        <c:axId val="732405056"/>
        <c:scaling>
          <c:orientation val="minMax"/>
          <c:max val="6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10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'AQs paired'!$AV$83</c:f>
              <c:numCache>
                <c:formatCode>0.00</c:formatCode>
                <c:ptCount val="1"/>
                <c:pt idx="0">
                  <c:v>1.013157894736842</c:v>
                </c:pt>
              </c:numCache>
            </c:numRef>
          </c:val>
          <c:extLst>
            <c:ext xmlns:c16="http://schemas.microsoft.com/office/drawing/2014/chart" uri="{C3380CC4-5D6E-409C-BE32-E72D297353CC}">
              <c16:uniqueId val="{00000000-B15F-4801-BFAA-DB03605FA55A}"/>
            </c:ext>
          </c:extLst>
        </c:ser>
        <c:ser>
          <c:idx val="1"/>
          <c:order val="1"/>
          <c:spPr>
            <a:solidFill>
              <a:schemeClr val="accent2"/>
            </a:solidFill>
            <a:ln>
              <a:noFill/>
            </a:ln>
            <a:effectLst/>
          </c:spPr>
          <c:invertIfNegative val="0"/>
          <c:val>
            <c:numRef>
              <c:f>'AQs paired'!$AW$83</c:f>
              <c:numCache>
                <c:formatCode>0.00</c:formatCode>
                <c:ptCount val="1"/>
                <c:pt idx="0">
                  <c:v>0.56000000000000005</c:v>
                </c:pt>
              </c:numCache>
            </c:numRef>
          </c:val>
          <c:extLst>
            <c:ext xmlns:c16="http://schemas.microsoft.com/office/drawing/2014/chart" uri="{C3380CC4-5D6E-409C-BE32-E72D297353CC}">
              <c16:uniqueId val="{00000001-B15F-4801-BFAA-DB03605FA55A}"/>
            </c:ext>
          </c:extLst>
        </c:ser>
        <c:dLbls>
          <c:showLegendKey val="0"/>
          <c:showVal val="0"/>
          <c:showCatName val="0"/>
          <c:showSerName val="0"/>
          <c:showPercent val="0"/>
          <c:showBubbleSize val="0"/>
        </c:dLbls>
        <c:gapWidth val="219"/>
        <c:overlap val="-27"/>
        <c:axId val="813648176"/>
        <c:axId val="813649616"/>
      </c:barChart>
      <c:catAx>
        <c:axId val="81364817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3649616"/>
        <c:crosses val="autoZero"/>
        <c:auto val="1"/>
        <c:lblAlgn val="ctr"/>
        <c:lblOffset val="100"/>
        <c:noMultiLvlLbl val="0"/>
      </c:catAx>
      <c:valAx>
        <c:axId val="813649616"/>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364817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Frequencies!$I$3</c:f>
              <c:strCache>
                <c:ptCount val="1"/>
                <c:pt idx="0">
                  <c:v>Lego Q2</c:v>
                </c:pt>
              </c:strCache>
            </c:strRef>
          </c:tx>
          <c:spPr>
            <a:solidFill>
              <a:schemeClr val="accent5">
                <a:lumMod val="60000"/>
                <a:lumOff val="40000"/>
              </a:schemeClr>
            </a:solidFill>
            <a:ln>
              <a:noFill/>
            </a:ln>
            <a:effectLst/>
          </c:spPr>
          <c:invertIfNegative val="0"/>
          <c:cat>
            <c:numRef>
              <c:f>Frequencies!$A$21:$A$27</c:f>
              <c:numCache>
                <c:formatCode>General</c:formatCode>
                <c:ptCount val="7"/>
                <c:pt idx="0">
                  <c:v>3</c:v>
                </c:pt>
                <c:pt idx="1">
                  <c:v>2</c:v>
                </c:pt>
                <c:pt idx="2">
                  <c:v>1</c:v>
                </c:pt>
                <c:pt idx="3">
                  <c:v>0</c:v>
                </c:pt>
                <c:pt idx="4">
                  <c:v>-1</c:v>
                </c:pt>
                <c:pt idx="5">
                  <c:v>-2</c:v>
                </c:pt>
                <c:pt idx="6">
                  <c:v>-3</c:v>
                </c:pt>
              </c:numCache>
            </c:numRef>
          </c:cat>
          <c:val>
            <c:numRef>
              <c:f>Frequencies!$I$21:$I$27</c:f>
              <c:numCache>
                <c:formatCode>0.0</c:formatCode>
                <c:ptCount val="7"/>
                <c:pt idx="0">
                  <c:v>22.368421052631579</c:v>
                </c:pt>
                <c:pt idx="1">
                  <c:v>44.736842105263158</c:v>
                </c:pt>
                <c:pt idx="2">
                  <c:v>25</c:v>
                </c:pt>
                <c:pt idx="3">
                  <c:v>6.5789473684210522</c:v>
                </c:pt>
                <c:pt idx="4">
                  <c:v>0</c:v>
                </c:pt>
                <c:pt idx="5">
                  <c:v>1.3157894736842104</c:v>
                </c:pt>
                <c:pt idx="6">
                  <c:v>0</c:v>
                </c:pt>
              </c:numCache>
            </c:numRef>
          </c:val>
          <c:extLst>
            <c:ext xmlns:c16="http://schemas.microsoft.com/office/drawing/2014/chart" uri="{C3380CC4-5D6E-409C-BE32-E72D297353CC}">
              <c16:uniqueId val="{00000000-3914-4948-8238-5BC047044768}"/>
            </c:ext>
          </c:extLst>
        </c:ser>
        <c:ser>
          <c:idx val="1"/>
          <c:order val="1"/>
          <c:tx>
            <c:strRef>
              <c:f>Frequencies!$J$3</c:f>
              <c:strCache>
                <c:ptCount val="1"/>
                <c:pt idx="0">
                  <c:v>Discussive Q2</c:v>
                </c:pt>
              </c:strCache>
            </c:strRef>
          </c:tx>
          <c:spPr>
            <a:solidFill>
              <a:schemeClr val="accent4"/>
            </a:solidFill>
            <a:ln>
              <a:noFill/>
            </a:ln>
            <a:effectLst/>
          </c:spPr>
          <c:invertIfNegative val="0"/>
          <c:cat>
            <c:numRef>
              <c:f>Frequencies!$A$21:$A$27</c:f>
              <c:numCache>
                <c:formatCode>General</c:formatCode>
                <c:ptCount val="7"/>
                <c:pt idx="0">
                  <c:v>3</c:v>
                </c:pt>
                <c:pt idx="1">
                  <c:v>2</c:v>
                </c:pt>
                <c:pt idx="2">
                  <c:v>1</c:v>
                </c:pt>
                <c:pt idx="3">
                  <c:v>0</c:v>
                </c:pt>
                <c:pt idx="4">
                  <c:v>-1</c:v>
                </c:pt>
                <c:pt idx="5">
                  <c:v>-2</c:v>
                </c:pt>
                <c:pt idx="6">
                  <c:v>-3</c:v>
                </c:pt>
              </c:numCache>
            </c:numRef>
          </c:cat>
          <c:val>
            <c:numRef>
              <c:f>Frequencies!$J$21:$J$27</c:f>
              <c:numCache>
                <c:formatCode>0.0</c:formatCode>
                <c:ptCount val="7"/>
                <c:pt idx="0">
                  <c:v>2.6315789473684208</c:v>
                </c:pt>
                <c:pt idx="1">
                  <c:v>18.421052631578945</c:v>
                </c:pt>
                <c:pt idx="2">
                  <c:v>26.315789473684209</c:v>
                </c:pt>
                <c:pt idx="3">
                  <c:v>23.684210526315788</c:v>
                </c:pt>
                <c:pt idx="4">
                  <c:v>18.421052631578945</c:v>
                </c:pt>
                <c:pt idx="5">
                  <c:v>9.2105263157894726</c:v>
                </c:pt>
                <c:pt idx="6">
                  <c:v>1.3157894736842104</c:v>
                </c:pt>
              </c:numCache>
            </c:numRef>
          </c:val>
          <c:extLst>
            <c:ext xmlns:c16="http://schemas.microsoft.com/office/drawing/2014/chart" uri="{C3380CC4-5D6E-409C-BE32-E72D297353CC}">
              <c16:uniqueId val="{00000001-3914-4948-8238-5BC047044768}"/>
            </c:ext>
          </c:extLst>
        </c:ser>
        <c:dLbls>
          <c:showLegendKey val="0"/>
          <c:showVal val="0"/>
          <c:showCatName val="0"/>
          <c:showSerName val="0"/>
          <c:showPercent val="0"/>
          <c:showBubbleSize val="0"/>
        </c:dLbls>
        <c:gapWidth val="50"/>
        <c:axId val="732410816"/>
        <c:axId val="732405056"/>
      </c:barChart>
      <c:catAx>
        <c:axId val="7324108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05056"/>
        <c:crosses val="autoZero"/>
        <c:auto val="1"/>
        <c:lblAlgn val="ctr"/>
        <c:lblOffset val="100"/>
        <c:noMultiLvlLbl val="0"/>
      </c:catAx>
      <c:valAx>
        <c:axId val="73240505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10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Frequencies!$L$3</c:f>
              <c:strCache>
                <c:ptCount val="1"/>
                <c:pt idx="0">
                  <c:v>Lego Q3</c:v>
                </c:pt>
              </c:strCache>
            </c:strRef>
          </c:tx>
          <c:spPr>
            <a:solidFill>
              <a:schemeClr val="accent5">
                <a:lumMod val="60000"/>
                <a:lumOff val="40000"/>
              </a:schemeClr>
            </a:solidFill>
            <a:ln>
              <a:noFill/>
            </a:ln>
            <a:effectLst/>
          </c:spPr>
          <c:invertIfNegative val="0"/>
          <c:cat>
            <c:numRef>
              <c:f>Frequencies!$A$21:$A$27</c:f>
              <c:numCache>
                <c:formatCode>General</c:formatCode>
                <c:ptCount val="7"/>
                <c:pt idx="0">
                  <c:v>3</c:v>
                </c:pt>
                <c:pt idx="1">
                  <c:v>2</c:v>
                </c:pt>
                <c:pt idx="2">
                  <c:v>1</c:v>
                </c:pt>
                <c:pt idx="3">
                  <c:v>0</c:v>
                </c:pt>
                <c:pt idx="4">
                  <c:v>-1</c:v>
                </c:pt>
                <c:pt idx="5">
                  <c:v>-2</c:v>
                </c:pt>
                <c:pt idx="6">
                  <c:v>-3</c:v>
                </c:pt>
              </c:numCache>
            </c:numRef>
          </c:cat>
          <c:val>
            <c:numRef>
              <c:f>Frequencies!$L$21:$L$27</c:f>
              <c:numCache>
                <c:formatCode>0.0</c:formatCode>
                <c:ptCount val="7"/>
                <c:pt idx="0">
                  <c:v>32.894736842105267</c:v>
                </c:pt>
                <c:pt idx="1">
                  <c:v>39.473684210526315</c:v>
                </c:pt>
                <c:pt idx="2">
                  <c:v>18.421052631578945</c:v>
                </c:pt>
                <c:pt idx="3">
                  <c:v>3.9473684210526314</c:v>
                </c:pt>
                <c:pt idx="4">
                  <c:v>3.9473684210526314</c:v>
                </c:pt>
                <c:pt idx="5">
                  <c:v>1.3157894736842104</c:v>
                </c:pt>
                <c:pt idx="6">
                  <c:v>0</c:v>
                </c:pt>
              </c:numCache>
            </c:numRef>
          </c:val>
          <c:extLst>
            <c:ext xmlns:c16="http://schemas.microsoft.com/office/drawing/2014/chart" uri="{C3380CC4-5D6E-409C-BE32-E72D297353CC}">
              <c16:uniqueId val="{00000000-7BB8-4DD5-9538-205CE695CCF9}"/>
            </c:ext>
          </c:extLst>
        </c:ser>
        <c:ser>
          <c:idx val="1"/>
          <c:order val="1"/>
          <c:tx>
            <c:strRef>
              <c:f>Frequencies!$M$3</c:f>
              <c:strCache>
                <c:ptCount val="1"/>
                <c:pt idx="0">
                  <c:v>Discussive Q3</c:v>
                </c:pt>
              </c:strCache>
            </c:strRef>
          </c:tx>
          <c:spPr>
            <a:solidFill>
              <a:schemeClr val="accent4"/>
            </a:solidFill>
            <a:ln>
              <a:noFill/>
            </a:ln>
            <a:effectLst/>
          </c:spPr>
          <c:invertIfNegative val="0"/>
          <c:cat>
            <c:numRef>
              <c:f>Frequencies!$A$21:$A$27</c:f>
              <c:numCache>
                <c:formatCode>General</c:formatCode>
                <c:ptCount val="7"/>
                <c:pt idx="0">
                  <c:v>3</c:v>
                </c:pt>
                <c:pt idx="1">
                  <c:v>2</c:v>
                </c:pt>
                <c:pt idx="2">
                  <c:v>1</c:v>
                </c:pt>
                <c:pt idx="3">
                  <c:v>0</c:v>
                </c:pt>
                <c:pt idx="4">
                  <c:v>-1</c:v>
                </c:pt>
                <c:pt idx="5">
                  <c:v>-2</c:v>
                </c:pt>
                <c:pt idx="6">
                  <c:v>-3</c:v>
                </c:pt>
              </c:numCache>
            </c:numRef>
          </c:cat>
          <c:val>
            <c:numRef>
              <c:f>Frequencies!$M$21:$M$27</c:f>
              <c:numCache>
                <c:formatCode>0.0</c:formatCode>
                <c:ptCount val="7"/>
                <c:pt idx="0">
                  <c:v>21.052631578947366</c:v>
                </c:pt>
                <c:pt idx="1">
                  <c:v>31.578947368421051</c:v>
                </c:pt>
                <c:pt idx="2">
                  <c:v>21.052631578947366</c:v>
                </c:pt>
                <c:pt idx="3">
                  <c:v>14.473684210526317</c:v>
                </c:pt>
                <c:pt idx="4">
                  <c:v>5.2631578947368416</c:v>
                </c:pt>
                <c:pt idx="5">
                  <c:v>3.9473684210526314</c:v>
                </c:pt>
                <c:pt idx="6">
                  <c:v>2.6315789473684208</c:v>
                </c:pt>
              </c:numCache>
            </c:numRef>
          </c:val>
          <c:extLst>
            <c:ext xmlns:c16="http://schemas.microsoft.com/office/drawing/2014/chart" uri="{C3380CC4-5D6E-409C-BE32-E72D297353CC}">
              <c16:uniqueId val="{00000001-7BB8-4DD5-9538-205CE695CCF9}"/>
            </c:ext>
          </c:extLst>
        </c:ser>
        <c:dLbls>
          <c:showLegendKey val="0"/>
          <c:showVal val="0"/>
          <c:showCatName val="0"/>
          <c:showSerName val="0"/>
          <c:showPercent val="0"/>
          <c:showBubbleSize val="0"/>
        </c:dLbls>
        <c:gapWidth val="50"/>
        <c:axId val="732410816"/>
        <c:axId val="732405056"/>
      </c:barChart>
      <c:catAx>
        <c:axId val="7324108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05056"/>
        <c:crosses val="autoZero"/>
        <c:auto val="1"/>
        <c:lblAlgn val="ctr"/>
        <c:lblOffset val="100"/>
        <c:noMultiLvlLbl val="0"/>
      </c:catAx>
      <c:valAx>
        <c:axId val="73240505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10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Frequencies!$O$3</c:f>
              <c:strCache>
                <c:ptCount val="1"/>
                <c:pt idx="0">
                  <c:v>Lego Q4</c:v>
                </c:pt>
              </c:strCache>
            </c:strRef>
          </c:tx>
          <c:spPr>
            <a:solidFill>
              <a:schemeClr val="accent5">
                <a:lumMod val="60000"/>
                <a:lumOff val="40000"/>
              </a:schemeClr>
            </a:solidFill>
            <a:ln>
              <a:noFill/>
            </a:ln>
            <a:effectLst/>
          </c:spPr>
          <c:invertIfNegative val="0"/>
          <c:cat>
            <c:numRef>
              <c:f>Frequencies!$A$21:$A$27</c:f>
              <c:numCache>
                <c:formatCode>General</c:formatCode>
                <c:ptCount val="7"/>
                <c:pt idx="0">
                  <c:v>3</c:v>
                </c:pt>
                <c:pt idx="1">
                  <c:v>2</c:v>
                </c:pt>
                <c:pt idx="2">
                  <c:v>1</c:v>
                </c:pt>
                <c:pt idx="3">
                  <c:v>0</c:v>
                </c:pt>
                <c:pt idx="4">
                  <c:v>-1</c:v>
                </c:pt>
                <c:pt idx="5">
                  <c:v>-2</c:v>
                </c:pt>
                <c:pt idx="6">
                  <c:v>-3</c:v>
                </c:pt>
              </c:numCache>
            </c:numRef>
          </c:cat>
          <c:val>
            <c:numRef>
              <c:f>Frequencies!$O$21:$O$27</c:f>
              <c:numCache>
                <c:formatCode>0.0</c:formatCode>
                <c:ptCount val="7"/>
                <c:pt idx="0">
                  <c:v>10.526315789473683</c:v>
                </c:pt>
                <c:pt idx="1">
                  <c:v>34.210526315789473</c:v>
                </c:pt>
                <c:pt idx="2">
                  <c:v>42.105263157894733</c:v>
                </c:pt>
                <c:pt idx="3">
                  <c:v>7.8947368421052628</c:v>
                </c:pt>
                <c:pt idx="4">
                  <c:v>3.9473684210526314</c:v>
                </c:pt>
                <c:pt idx="5">
                  <c:v>1.3157894736842104</c:v>
                </c:pt>
                <c:pt idx="6">
                  <c:v>0</c:v>
                </c:pt>
              </c:numCache>
            </c:numRef>
          </c:val>
          <c:extLst>
            <c:ext xmlns:c16="http://schemas.microsoft.com/office/drawing/2014/chart" uri="{C3380CC4-5D6E-409C-BE32-E72D297353CC}">
              <c16:uniqueId val="{00000000-DF72-4EA3-80D0-BEF79C5DEDA0}"/>
            </c:ext>
          </c:extLst>
        </c:ser>
        <c:ser>
          <c:idx val="1"/>
          <c:order val="1"/>
          <c:tx>
            <c:strRef>
              <c:f>Frequencies!$P$3</c:f>
              <c:strCache>
                <c:ptCount val="1"/>
                <c:pt idx="0">
                  <c:v>Discussive Q4</c:v>
                </c:pt>
              </c:strCache>
            </c:strRef>
          </c:tx>
          <c:spPr>
            <a:solidFill>
              <a:schemeClr val="accent4"/>
            </a:solidFill>
            <a:ln>
              <a:noFill/>
            </a:ln>
            <a:effectLst/>
          </c:spPr>
          <c:invertIfNegative val="0"/>
          <c:cat>
            <c:numRef>
              <c:f>Frequencies!$A$21:$A$27</c:f>
              <c:numCache>
                <c:formatCode>General</c:formatCode>
                <c:ptCount val="7"/>
                <c:pt idx="0">
                  <c:v>3</c:v>
                </c:pt>
                <c:pt idx="1">
                  <c:v>2</c:v>
                </c:pt>
                <c:pt idx="2">
                  <c:v>1</c:v>
                </c:pt>
                <c:pt idx="3">
                  <c:v>0</c:v>
                </c:pt>
                <c:pt idx="4">
                  <c:v>-1</c:v>
                </c:pt>
                <c:pt idx="5">
                  <c:v>-2</c:v>
                </c:pt>
                <c:pt idx="6">
                  <c:v>-3</c:v>
                </c:pt>
              </c:numCache>
            </c:numRef>
          </c:cat>
          <c:val>
            <c:numRef>
              <c:f>Frequencies!$P$21:$P$27</c:f>
              <c:numCache>
                <c:formatCode>0.0</c:formatCode>
                <c:ptCount val="7"/>
                <c:pt idx="0">
                  <c:v>5.3333333333333339</c:v>
                </c:pt>
                <c:pt idx="1">
                  <c:v>32</c:v>
                </c:pt>
                <c:pt idx="2">
                  <c:v>33.333333333333329</c:v>
                </c:pt>
                <c:pt idx="3">
                  <c:v>17.333333333333336</c:v>
                </c:pt>
                <c:pt idx="4">
                  <c:v>5.3333333333333339</c:v>
                </c:pt>
                <c:pt idx="5">
                  <c:v>5.3333333333333339</c:v>
                </c:pt>
                <c:pt idx="6">
                  <c:v>1.3333333333333335</c:v>
                </c:pt>
              </c:numCache>
            </c:numRef>
          </c:val>
          <c:extLst>
            <c:ext xmlns:c16="http://schemas.microsoft.com/office/drawing/2014/chart" uri="{C3380CC4-5D6E-409C-BE32-E72D297353CC}">
              <c16:uniqueId val="{00000001-DF72-4EA3-80D0-BEF79C5DEDA0}"/>
            </c:ext>
          </c:extLst>
        </c:ser>
        <c:dLbls>
          <c:showLegendKey val="0"/>
          <c:showVal val="0"/>
          <c:showCatName val="0"/>
          <c:showSerName val="0"/>
          <c:showPercent val="0"/>
          <c:showBubbleSize val="0"/>
        </c:dLbls>
        <c:gapWidth val="50"/>
        <c:axId val="732410816"/>
        <c:axId val="732405056"/>
      </c:barChart>
      <c:catAx>
        <c:axId val="7324108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05056"/>
        <c:crosses val="autoZero"/>
        <c:auto val="1"/>
        <c:lblAlgn val="ctr"/>
        <c:lblOffset val="100"/>
        <c:noMultiLvlLbl val="0"/>
      </c:catAx>
      <c:valAx>
        <c:axId val="73240505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10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Frequencies!$R$3</c:f>
              <c:strCache>
                <c:ptCount val="1"/>
                <c:pt idx="0">
                  <c:v>Lego Q5</c:v>
                </c:pt>
              </c:strCache>
            </c:strRef>
          </c:tx>
          <c:spPr>
            <a:solidFill>
              <a:schemeClr val="accent5">
                <a:lumMod val="60000"/>
                <a:lumOff val="40000"/>
              </a:schemeClr>
            </a:solidFill>
            <a:ln>
              <a:noFill/>
            </a:ln>
            <a:effectLst/>
          </c:spPr>
          <c:invertIfNegative val="0"/>
          <c:cat>
            <c:numRef>
              <c:f>Frequencies!$A$21:$A$27</c:f>
              <c:numCache>
                <c:formatCode>General</c:formatCode>
                <c:ptCount val="7"/>
                <c:pt idx="0">
                  <c:v>3</c:v>
                </c:pt>
                <c:pt idx="1">
                  <c:v>2</c:v>
                </c:pt>
                <c:pt idx="2">
                  <c:v>1</c:v>
                </c:pt>
                <c:pt idx="3">
                  <c:v>0</c:v>
                </c:pt>
                <c:pt idx="4">
                  <c:v>-1</c:v>
                </c:pt>
                <c:pt idx="5">
                  <c:v>-2</c:v>
                </c:pt>
                <c:pt idx="6">
                  <c:v>-3</c:v>
                </c:pt>
              </c:numCache>
            </c:numRef>
          </c:cat>
          <c:val>
            <c:numRef>
              <c:f>Frequencies!$R$21:$R$27</c:f>
              <c:numCache>
                <c:formatCode>0.0</c:formatCode>
                <c:ptCount val="7"/>
                <c:pt idx="0">
                  <c:v>14.473684210526317</c:v>
                </c:pt>
                <c:pt idx="1">
                  <c:v>32.894736842105267</c:v>
                </c:pt>
                <c:pt idx="2">
                  <c:v>32.894736842105267</c:v>
                </c:pt>
                <c:pt idx="3">
                  <c:v>11.842105263157894</c:v>
                </c:pt>
                <c:pt idx="4">
                  <c:v>3.9473684210526314</c:v>
                </c:pt>
                <c:pt idx="5">
                  <c:v>3.9473684210526314</c:v>
                </c:pt>
                <c:pt idx="6">
                  <c:v>0</c:v>
                </c:pt>
              </c:numCache>
            </c:numRef>
          </c:val>
          <c:extLst>
            <c:ext xmlns:c16="http://schemas.microsoft.com/office/drawing/2014/chart" uri="{C3380CC4-5D6E-409C-BE32-E72D297353CC}">
              <c16:uniqueId val="{00000000-9BEF-4B53-9A63-3A25F75DC123}"/>
            </c:ext>
          </c:extLst>
        </c:ser>
        <c:ser>
          <c:idx val="1"/>
          <c:order val="1"/>
          <c:tx>
            <c:strRef>
              <c:f>Frequencies!$S$3</c:f>
              <c:strCache>
                <c:ptCount val="1"/>
                <c:pt idx="0">
                  <c:v>Discussive Q5</c:v>
                </c:pt>
              </c:strCache>
            </c:strRef>
          </c:tx>
          <c:spPr>
            <a:solidFill>
              <a:schemeClr val="accent4"/>
            </a:solidFill>
            <a:ln>
              <a:noFill/>
            </a:ln>
            <a:effectLst/>
          </c:spPr>
          <c:invertIfNegative val="0"/>
          <c:cat>
            <c:numRef>
              <c:f>Frequencies!$A$21:$A$27</c:f>
              <c:numCache>
                <c:formatCode>General</c:formatCode>
                <c:ptCount val="7"/>
                <c:pt idx="0">
                  <c:v>3</c:v>
                </c:pt>
                <c:pt idx="1">
                  <c:v>2</c:v>
                </c:pt>
                <c:pt idx="2">
                  <c:v>1</c:v>
                </c:pt>
                <c:pt idx="3">
                  <c:v>0</c:v>
                </c:pt>
                <c:pt idx="4">
                  <c:v>-1</c:v>
                </c:pt>
                <c:pt idx="5">
                  <c:v>-2</c:v>
                </c:pt>
                <c:pt idx="6">
                  <c:v>-3</c:v>
                </c:pt>
              </c:numCache>
            </c:numRef>
          </c:cat>
          <c:val>
            <c:numRef>
              <c:f>Frequencies!$S$21:$S$27</c:f>
              <c:numCache>
                <c:formatCode>0.0</c:formatCode>
                <c:ptCount val="7"/>
                <c:pt idx="0">
                  <c:v>9.2105263157894726</c:v>
                </c:pt>
                <c:pt idx="1">
                  <c:v>17.105263157894736</c:v>
                </c:pt>
                <c:pt idx="2">
                  <c:v>31.578947368421051</c:v>
                </c:pt>
                <c:pt idx="3">
                  <c:v>11.842105263157894</c:v>
                </c:pt>
                <c:pt idx="4">
                  <c:v>15.789473684210526</c:v>
                </c:pt>
                <c:pt idx="5">
                  <c:v>10.526315789473683</c:v>
                </c:pt>
                <c:pt idx="6">
                  <c:v>3.9473684210526314</c:v>
                </c:pt>
              </c:numCache>
            </c:numRef>
          </c:val>
          <c:extLst>
            <c:ext xmlns:c16="http://schemas.microsoft.com/office/drawing/2014/chart" uri="{C3380CC4-5D6E-409C-BE32-E72D297353CC}">
              <c16:uniqueId val="{00000001-9BEF-4B53-9A63-3A25F75DC123}"/>
            </c:ext>
          </c:extLst>
        </c:ser>
        <c:dLbls>
          <c:showLegendKey val="0"/>
          <c:showVal val="0"/>
          <c:showCatName val="0"/>
          <c:showSerName val="0"/>
          <c:showPercent val="0"/>
          <c:showBubbleSize val="0"/>
        </c:dLbls>
        <c:gapWidth val="50"/>
        <c:axId val="732410816"/>
        <c:axId val="732405056"/>
      </c:barChart>
      <c:catAx>
        <c:axId val="7324108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05056"/>
        <c:crosses val="autoZero"/>
        <c:auto val="1"/>
        <c:lblAlgn val="ctr"/>
        <c:lblOffset val="100"/>
        <c:noMultiLvlLbl val="0"/>
      </c:catAx>
      <c:valAx>
        <c:axId val="732405056"/>
        <c:scaling>
          <c:orientation val="minMax"/>
          <c:max val="6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10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Frequencies!$U$3</c:f>
              <c:strCache>
                <c:ptCount val="1"/>
                <c:pt idx="0">
                  <c:v>Lego Q6</c:v>
                </c:pt>
              </c:strCache>
            </c:strRef>
          </c:tx>
          <c:spPr>
            <a:solidFill>
              <a:schemeClr val="accent5">
                <a:lumMod val="60000"/>
                <a:lumOff val="40000"/>
              </a:schemeClr>
            </a:solidFill>
            <a:ln>
              <a:noFill/>
            </a:ln>
            <a:effectLst/>
          </c:spPr>
          <c:invertIfNegative val="0"/>
          <c:cat>
            <c:numRef>
              <c:f>Frequencies!$A$21:$A$27</c:f>
              <c:numCache>
                <c:formatCode>General</c:formatCode>
                <c:ptCount val="7"/>
                <c:pt idx="0">
                  <c:v>3</c:v>
                </c:pt>
                <c:pt idx="1">
                  <c:v>2</c:v>
                </c:pt>
                <c:pt idx="2">
                  <c:v>1</c:v>
                </c:pt>
                <c:pt idx="3">
                  <c:v>0</c:v>
                </c:pt>
                <c:pt idx="4">
                  <c:v>-1</c:v>
                </c:pt>
                <c:pt idx="5">
                  <c:v>-2</c:v>
                </c:pt>
                <c:pt idx="6">
                  <c:v>-3</c:v>
                </c:pt>
              </c:numCache>
            </c:numRef>
          </c:cat>
          <c:val>
            <c:numRef>
              <c:f>Frequencies!$U$21:$U$27</c:f>
              <c:numCache>
                <c:formatCode>0.0</c:formatCode>
                <c:ptCount val="7"/>
                <c:pt idx="0">
                  <c:v>3.9473684210526314</c:v>
                </c:pt>
                <c:pt idx="1">
                  <c:v>23.684210526315788</c:v>
                </c:pt>
                <c:pt idx="2">
                  <c:v>39.473684210526315</c:v>
                </c:pt>
                <c:pt idx="3">
                  <c:v>18.421052631578945</c:v>
                </c:pt>
                <c:pt idx="4">
                  <c:v>13.157894736842104</c:v>
                </c:pt>
                <c:pt idx="5">
                  <c:v>1.3157894736842104</c:v>
                </c:pt>
                <c:pt idx="6">
                  <c:v>0</c:v>
                </c:pt>
              </c:numCache>
            </c:numRef>
          </c:val>
          <c:extLst>
            <c:ext xmlns:c16="http://schemas.microsoft.com/office/drawing/2014/chart" uri="{C3380CC4-5D6E-409C-BE32-E72D297353CC}">
              <c16:uniqueId val="{00000000-44BA-48DF-8A1C-D29698681AFE}"/>
            </c:ext>
          </c:extLst>
        </c:ser>
        <c:ser>
          <c:idx val="1"/>
          <c:order val="1"/>
          <c:tx>
            <c:strRef>
              <c:f>Frequencies!$V$3</c:f>
              <c:strCache>
                <c:ptCount val="1"/>
                <c:pt idx="0">
                  <c:v>Discussive Q6</c:v>
                </c:pt>
              </c:strCache>
            </c:strRef>
          </c:tx>
          <c:spPr>
            <a:solidFill>
              <a:schemeClr val="accent4"/>
            </a:solidFill>
            <a:ln>
              <a:noFill/>
            </a:ln>
            <a:effectLst/>
          </c:spPr>
          <c:invertIfNegative val="0"/>
          <c:cat>
            <c:numRef>
              <c:f>Frequencies!$A$21:$A$27</c:f>
              <c:numCache>
                <c:formatCode>General</c:formatCode>
                <c:ptCount val="7"/>
                <c:pt idx="0">
                  <c:v>3</c:v>
                </c:pt>
                <c:pt idx="1">
                  <c:v>2</c:v>
                </c:pt>
                <c:pt idx="2">
                  <c:v>1</c:v>
                </c:pt>
                <c:pt idx="3">
                  <c:v>0</c:v>
                </c:pt>
                <c:pt idx="4">
                  <c:v>-1</c:v>
                </c:pt>
                <c:pt idx="5">
                  <c:v>-2</c:v>
                </c:pt>
                <c:pt idx="6">
                  <c:v>-3</c:v>
                </c:pt>
              </c:numCache>
            </c:numRef>
          </c:cat>
          <c:val>
            <c:numRef>
              <c:f>Frequencies!$V$21:$V$27</c:f>
              <c:numCache>
                <c:formatCode>0.0</c:formatCode>
                <c:ptCount val="7"/>
                <c:pt idx="0">
                  <c:v>3.9473684210526314</c:v>
                </c:pt>
                <c:pt idx="1">
                  <c:v>10.526315789473683</c:v>
                </c:pt>
                <c:pt idx="2">
                  <c:v>32.894736842105267</c:v>
                </c:pt>
                <c:pt idx="3">
                  <c:v>22.368421052631579</c:v>
                </c:pt>
                <c:pt idx="4">
                  <c:v>22.368421052631579</c:v>
                </c:pt>
                <c:pt idx="5">
                  <c:v>5.2631578947368416</c:v>
                </c:pt>
                <c:pt idx="6">
                  <c:v>2.6315789473684208</c:v>
                </c:pt>
              </c:numCache>
            </c:numRef>
          </c:val>
          <c:extLst>
            <c:ext xmlns:c16="http://schemas.microsoft.com/office/drawing/2014/chart" uri="{C3380CC4-5D6E-409C-BE32-E72D297353CC}">
              <c16:uniqueId val="{00000001-44BA-48DF-8A1C-D29698681AFE}"/>
            </c:ext>
          </c:extLst>
        </c:ser>
        <c:dLbls>
          <c:showLegendKey val="0"/>
          <c:showVal val="0"/>
          <c:showCatName val="0"/>
          <c:showSerName val="0"/>
          <c:showPercent val="0"/>
          <c:showBubbleSize val="0"/>
        </c:dLbls>
        <c:gapWidth val="50"/>
        <c:axId val="732410816"/>
        <c:axId val="732405056"/>
      </c:barChart>
      <c:catAx>
        <c:axId val="7324108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05056"/>
        <c:crosses val="autoZero"/>
        <c:auto val="1"/>
        <c:lblAlgn val="ctr"/>
        <c:lblOffset val="100"/>
        <c:noMultiLvlLbl val="0"/>
      </c:catAx>
      <c:valAx>
        <c:axId val="73240505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10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Frequencies!$X$3</c:f>
              <c:strCache>
                <c:ptCount val="1"/>
                <c:pt idx="0">
                  <c:v>Lego Q7</c:v>
                </c:pt>
              </c:strCache>
            </c:strRef>
          </c:tx>
          <c:spPr>
            <a:solidFill>
              <a:schemeClr val="accent5">
                <a:lumMod val="60000"/>
                <a:lumOff val="40000"/>
              </a:schemeClr>
            </a:solidFill>
            <a:ln>
              <a:noFill/>
            </a:ln>
            <a:effectLst/>
          </c:spPr>
          <c:invertIfNegative val="0"/>
          <c:cat>
            <c:numRef>
              <c:f>Frequencies!$A$21:$A$27</c:f>
              <c:numCache>
                <c:formatCode>General</c:formatCode>
                <c:ptCount val="7"/>
                <c:pt idx="0">
                  <c:v>3</c:v>
                </c:pt>
                <c:pt idx="1">
                  <c:v>2</c:v>
                </c:pt>
                <c:pt idx="2">
                  <c:v>1</c:v>
                </c:pt>
                <c:pt idx="3">
                  <c:v>0</c:v>
                </c:pt>
                <c:pt idx="4">
                  <c:v>-1</c:v>
                </c:pt>
                <c:pt idx="5">
                  <c:v>-2</c:v>
                </c:pt>
                <c:pt idx="6">
                  <c:v>-3</c:v>
                </c:pt>
              </c:numCache>
            </c:numRef>
          </c:cat>
          <c:val>
            <c:numRef>
              <c:f>Frequencies!$X$21:$X$27</c:f>
              <c:numCache>
                <c:formatCode>0.0</c:formatCode>
                <c:ptCount val="7"/>
                <c:pt idx="0">
                  <c:v>7.8947368421052628</c:v>
                </c:pt>
                <c:pt idx="1">
                  <c:v>21.052631578947366</c:v>
                </c:pt>
                <c:pt idx="2">
                  <c:v>43.421052631578952</c:v>
                </c:pt>
                <c:pt idx="3">
                  <c:v>21.052631578947366</c:v>
                </c:pt>
                <c:pt idx="4">
                  <c:v>5.2631578947368416</c:v>
                </c:pt>
                <c:pt idx="5">
                  <c:v>1.3157894736842104</c:v>
                </c:pt>
                <c:pt idx="6">
                  <c:v>0</c:v>
                </c:pt>
              </c:numCache>
            </c:numRef>
          </c:val>
          <c:extLst>
            <c:ext xmlns:c16="http://schemas.microsoft.com/office/drawing/2014/chart" uri="{C3380CC4-5D6E-409C-BE32-E72D297353CC}">
              <c16:uniqueId val="{00000000-95DF-4D68-8BD8-53CB6BEC9EE9}"/>
            </c:ext>
          </c:extLst>
        </c:ser>
        <c:ser>
          <c:idx val="1"/>
          <c:order val="1"/>
          <c:tx>
            <c:strRef>
              <c:f>Frequencies!$Y$3</c:f>
              <c:strCache>
                <c:ptCount val="1"/>
                <c:pt idx="0">
                  <c:v>Discussive Q7</c:v>
                </c:pt>
              </c:strCache>
            </c:strRef>
          </c:tx>
          <c:spPr>
            <a:solidFill>
              <a:schemeClr val="accent4"/>
            </a:solidFill>
            <a:ln>
              <a:noFill/>
            </a:ln>
            <a:effectLst/>
          </c:spPr>
          <c:invertIfNegative val="0"/>
          <c:cat>
            <c:numRef>
              <c:f>Frequencies!$A$21:$A$27</c:f>
              <c:numCache>
                <c:formatCode>General</c:formatCode>
                <c:ptCount val="7"/>
                <c:pt idx="0">
                  <c:v>3</c:v>
                </c:pt>
                <c:pt idx="1">
                  <c:v>2</c:v>
                </c:pt>
                <c:pt idx="2">
                  <c:v>1</c:v>
                </c:pt>
                <c:pt idx="3">
                  <c:v>0</c:v>
                </c:pt>
                <c:pt idx="4">
                  <c:v>-1</c:v>
                </c:pt>
                <c:pt idx="5">
                  <c:v>-2</c:v>
                </c:pt>
                <c:pt idx="6">
                  <c:v>-3</c:v>
                </c:pt>
              </c:numCache>
            </c:numRef>
          </c:cat>
          <c:val>
            <c:numRef>
              <c:f>Frequencies!$Y$21:$Y$27</c:f>
              <c:numCache>
                <c:formatCode>0.0</c:formatCode>
                <c:ptCount val="7"/>
                <c:pt idx="0">
                  <c:v>6.666666666666667</c:v>
                </c:pt>
                <c:pt idx="1">
                  <c:v>13.333333333333334</c:v>
                </c:pt>
                <c:pt idx="2">
                  <c:v>41.333333333333336</c:v>
                </c:pt>
                <c:pt idx="3">
                  <c:v>17.333333333333336</c:v>
                </c:pt>
                <c:pt idx="4">
                  <c:v>13.333333333333334</c:v>
                </c:pt>
                <c:pt idx="5">
                  <c:v>5.3333333333333339</c:v>
                </c:pt>
                <c:pt idx="6">
                  <c:v>2.666666666666667</c:v>
                </c:pt>
              </c:numCache>
            </c:numRef>
          </c:val>
          <c:extLst>
            <c:ext xmlns:c16="http://schemas.microsoft.com/office/drawing/2014/chart" uri="{C3380CC4-5D6E-409C-BE32-E72D297353CC}">
              <c16:uniqueId val="{00000001-95DF-4D68-8BD8-53CB6BEC9EE9}"/>
            </c:ext>
          </c:extLst>
        </c:ser>
        <c:dLbls>
          <c:showLegendKey val="0"/>
          <c:showVal val="0"/>
          <c:showCatName val="0"/>
          <c:showSerName val="0"/>
          <c:showPercent val="0"/>
          <c:showBubbleSize val="0"/>
        </c:dLbls>
        <c:gapWidth val="50"/>
        <c:axId val="732410816"/>
        <c:axId val="732405056"/>
      </c:barChart>
      <c:catAx>
        <c:axId val="7324108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05056"/>
        <c:crosses val="autoZero"/>
        <c:auto val="1"/>
        <c:lblAlgn val="ctr"/>
        <c:lblOffset val="100"/>
        <c:noMultiLvlLbl val="0"/>
      </c:catAx>
      <c:valAx>
        <c:axId val="73240505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10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Frequencies!$AA$3</c:f>
              <c:strCache>
                <c:ptCount val="1"/>
                <c:pt idx="0">
                  <c:v>Lego Q8</c:v>
                </c:pt>
              </c:strCache>
            </c:strRef>
          </c:tx>
          <c:spPr>
            <a:solidFill>
              <a:schemeClr val="accent5">
                <a:lumMod val="60000"/>
                <a:lumOff val="40000"/>
              </a:schemeClr>
            </a:solidFill>
            <a:ln>
              <a:noFill/>
            </a:ln>
            <a:effectLst/>
          </c:spPr>
          <c:invertIfNegative val="0"/>
          <c:cat>
            <c:numRef>
              <c:f>Frequencies!$A$21:$A$27</c:f>
              <c:numCache>
                <c:formatCode>General</c:formatCode>
                <c:ptCount val="7"/>
                <c:pt idx="0">
                  <c:v>3</c:v>
                </c:pt>
                <c:pt idx="1">
                  <c:v>2</c:v>
                </c:pt>
                <c:pt idx="2">
                  <c:v>1</c:v>
                </c:pt>
                <c:pt idx="3">
                  <c:v>0</c:v>
                </c:pt>
                <c:pt idx="4">
                  <c:v>-1</c:v>
                </c:pt>
                <c:pt idx="5">
                  <c:v>-2</c:v>
                </c:pt>
                <c:pt idx="6">
                  <c:v>-3</c:v>
                </c:pt>
              </c:numCache>
            </c:numRef>
          </c:cat>
          <c:val>
            <c:numRef>
              <c:f>Frequencies!$AA$21:$AA$27</c:f>
              <c:numCache>
                <c:formatCode>0.0</c:formatCode>
                <c:ptCount val="7"/>
                <c:pt idx="0">
                  <c:v>3.9473684210526314</c:v>
                </c:pt>
                <c:pt idx="1">
                  <c:v>17.105263157894736</c:v>
                </c:pt>
                <c:pt idx="2">
                  <c:v>38.15789473684211</c:v>
                </c:pt>
                <c:pt idx="3">
                  <c:v>14.473684210526317</c:v>
                </c:pt>
                <c:pt idx="4">
                  <c:v>21.052631578947366</c:v>
                </c:pt>
                <c:pt idx="5">
                  <c:v>2.6315789473684208</c:v>
                </c:pt>
                <c:pt idx="6">
                  <c:v>2.6315789473684208</c:v>
                </c:pt>
              </c:numCache>
            </c:numRef>
          </c:val>
          <c:extLst>
            <c:ext xmlns:c16="http://schemas.microsoft.com/office/drawing/2014/chart" uri="{C3380CC4-5D6E-409C-BE32-E72D297353CC}">
              <c16:uniqueId val="{00000000-6CE7-43FB-9AFE-A14A924B4C80}"/>
            </c:ext>
          </c:extLst>
        </c:ser>
        <c:ser>
          <c:idx val="1"/>
          <c:order val="1"/>
          <c:tx>
            <c:strRef>
              <c:f>Frequencies!$AB$3</c:f>
              <c:strCache>
                <c:ptCount val="1"/>
                <c:pt idx="0">
                  <c:v>Discussive Q8</c:v>
                </c:pt>
              </c:strCache>
            </c:strRef>
          </c:tx>
          <c:spPr>
            <a:solidFill>
              <a:schemeClr val="accent4"/>
            </a:solidFill>
            <a:ln>
              <a:noFill/>
            </a:ln>
            <a:effectLst/>
          </c:spPr>
          <c:invertIfNegative val="0"/>
          <c:cat>
            <c:numRef>
              <c:f>Frequencies!$A$21:$A$27</c:f>
              <c:numCache>
                <c:formatCode>General</c:formatCode>
                <c:ptCount val="7"/>
                <c:pt idx="0">
                  <c:v>3</c:v>
                </c:pt>
                <c:pt idx="1">
                  <c:v>2</c:v>
                </c:pt>
                <c:pt idx="2">
                  <c:v>1</c:v>
                </c:pt>
                <c:pt idx="3">
                  <c:v>0</c:v>
                </c:pt>
                <c:pt idx="4">
                  <c:v>-1</c:v>
                </c:pt>
                <c:pt idx="5">
                  <c:v>-2</c:v>
                </c:pt>
                <c:pt idx="6">
                  <c:v>-3</c:v>
                </c:pt>
              </c:numCache>
            </c:numRef>
          </c:cat>
          <c:val>
            <c:numRef>
              <c:f>Frequencies!$AB$21:$AB$27</c:f>
              <c:numCache>
                <c:formatCode>0.0</c:formatCode>
                <c:ptCount val="7"/>
                <c:pt idx="0">
                  <c:v>4</c:v>
                </c:pt>
                <c:pt idx="1">
                  <c:v>6.666666666666667</c:v>
                </c:pt>
                <c:pt idx="2">
                  <c:v>20</c:v>
                </c:pt>
                <c:pt idx="3">
                  <c:v>22.666666666666664</c:v>
                </c:pt>
                <c:pt idx="4">
                  <c:v>34.666666666666671</c:v>
                </c:pt>
                <c:pt idx="5">
                  <c:v>8</c:v>
                </c:pt>
                <c:pt idx="6">
                  <c:v>4</c:v>
                </c:pt>
              </c:numCache>
            </c:numRef>
          </c:val>
          <c:extLst>
            <c:ext xmlns:c16="http://schemas.microsoft.com/office/drawing/2014/chart" uri="{C3380CC4-5D6E-409C-BE32-E72D297353CC}">
              <c16:uniqueId val="{00000001-6CE7-43FB-9AFE-A14A924B4C80}"/>
            </c:ext>
          </c:extLst>
        </c:ser>
        <c:dLbls>
          <c:showLegendKey val="0"/>
          <c:showVal val="0"/>
          <c:showCatName val="0"/>
          <c:showSerName val="0"/>
          <c:showPercent val="0"/>
          <c:showBubbleSize val="0"/>
        </c:dLbls>
        <c:gapWidth val="50"/>
        <c:axId val="732410816"/>
        <c:axId val="732405056"/>
      </c:barChart>
      <c:catAx>
        <c:axId val="7324108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05056"/>
        <c:crosses val="autoZero"/>
        <c:auto val="1"/>
        <c:lblAlgn val="ctr"/>
        <c:lblOffset val="100"/>
        <c:noMultiLvlLbl val="0"/>
      </c:catAx>
      <c:valAx>
        <c:axId val="73240505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10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Frequencies!$AD$3</c:f>
              <c:strCache>
                <c:ptCount val="1"/>
                <c:pt idx="0">
                  <c:v>Lego Q9</c:v>
                </c:pt>
              </c:strCache>
            </c:strRef>
          </c:tx>
          <c:spPr>
            <a:solidFill>
              <a:schemeClr val="accent5">
                <a:lumMod val="60000"/>
                <a:lumOff val="40000"/>
              </a:schemeClr>
            </a:solidFill>
            <a:ln>
              <a:noFill/>
            </a:ln>
            <a:effectLst/>
          </c:spPr>
          <c:invertIfNegative val="0"/>
          <c:cat>
            <c:numRef>
              <c:f>Frequencies!$A$21:$A$27</c:f>
              <c:numCache>
                <c:formatCode>General</c:formatCode>
                <c:ptCount val="7"/>
                <c:pt idx="0">
                  <c:v>3</c:v>
                </c:pt>
                <c:pt idx="1">
                  <c:v>2</c:v>
                </c:pt>
                <c:pt idx="2">
                  <c:v>1</c:v>
                </c:pt>
                <c:pt idx="3">
                  <c:v>0</c:v>
                </c:pt>
                <c:pt idx="4">
                  <c:v>-1</c:v>
                </c:pt>
                <c:pt idx="5">
                  <c:v>-2</c:v>
                </c:pt>
                <c:pt idx="6">
                  <c:v>-3</c:v>
                </c:pt>
              </c:numCache>
            </c:numRef>
          </c:cat>
          <c:val>
            <c:numRef>
              <c:f>Frequencies!$AD$21:$AD$27</c:f>
              <c:numCache>
                <c:formatCode>0.0</c:formatCode>
                <c:ptCount val="7"/>
                <c:pt idx="0">
                  <c:v>3.9473684210526314</c:v>
                </c:pt>
                <c:pt idx="1">
                  <c:v>21.052631578947366</c:v>
                </c:pt>
                <c:pt idx="2">
                  <c:v>36.84210526315789</c:v>
                </c:pt>
                <c:pt idx="3">
                  <c:v>19.736842105263158</c:v>
                </c:pt>
                <c:pt idx="4">
                  <c:v>14.473684210526317</c:v>
                </c:pt>
                <c:pt idx="5">
                  <c:v>2.6315789473684208</c:v>
                </c:pt>
                <c:pt idx="6">
                  <c:v>1.3157894736842104</c:v>
                </c:pt>
              </c:numCache>
            </c:numRef>
          </c:val>
          <c:extLst>
            <c:ext xmlns:c16="http://schemas.microsoft.com/office/drawing/2014/chart" uri="{C3380CC4-5D6E-409C-BE32-E72D297353CC}">
              <c16:uniqueId val="{00000000-5A73-4C92-9583-925970994BCE}"/>
            </c:ext>
          </c:extLst>
        </c:ser>
        <c:ser>
          <c:idx val="1"/>
          <c:order val="1"/>
          <c:tx>
            <c:strRef>
              <c:f>Frequencies!$AE$3</c:f>
              <c:strCache>
                <c:ptCount val="1"/>
                <c:pt idx="0">
                  <c:v>Discussive Q9</c:v>
                </c:pt>
              </c:strCache>
            </c:strRef>
          </c:tx>
          <c:spPr>
            <a:solidFill>
              <a:schemeClr val="accent4"/>
            </a:solidFill>
            <a:ln>
              <a:noFill/>
            </a:ln>
            <a:effectLst/>
          </c:spPr>
          <c:invertIfNegative val="0"/>
          <c:cat>
            <c:numRef>
              <c:f>Frequencies!$A$21:$A$27</c:f>
              <c:numCache>
                <c:formatCode>General</c:formatCode>
                <c:ptCount val="7"/>
                <c:pt idx="0">
                  <c:v>3</c:v>
                </c:pt>
                <c:pt idx="1">
                  <c:v>2</c:v>
                </c:pt>
                <c:pt idx="2">
                  <c:v>1</c:v>
                </c:pt>
                <c:pt idx="3">
                  <c:v>0</c:v>
                </c:pt>
                <c:pt idx="4">
                  <c:v>-1</c:v>
                </c:pt>
                <c:pt idx="5">
                  <c:v>-2</c:v>
                </c:pt>
                <c:pt idx="6">
                  <c:v>-3</c:v>
                </c:pt>
              </c:numCache>
            </c:numRef>
          </c:cat>
          <c:val>
            <c:numRef>
              <c:f>Frequencies!$AE$21:$AE$27</c:f>
              <c:numCache>
                <c:formatCode>0.0</c:formatCode>
                <c:ptCount val="7"/>
                <c:pt idx="0">
                  <c:v>5.2631578947368416</c:v>
                </c:pt>
                <c:pt idx="1">
                  <c:v>6.5789473684210522</c:v>
                </c:pt>
                <c:pt idx="2">
                  <c:v>36.84210526315789</c:v>
                </c:pt>
                <c:pt idx="3">
                  <c:v>19.736842105263158</c:v>
                </c:pt>
                <c:pt idx="4">
                  <c:v>18.421052631578945</c:v>
                </c:pt>
                <c:pt idx="5">
                  <c:v>11.842105263157894</c:v>
                </c:pt>
                <c:pt idx="6">
                  <c:v>1.3157894736842104</c:v>
                </c:pt>
              </c:numCache>
            </c:numRef>
          </c:val>
          <c:extLst>
            <c:ext xmlns:c16="http://schemas.microsoft.com/office/drawing/2014/chart" uri="{C3380CC4-5D6E-409C-BE32-E72D297353CC}">
              <c16:uniqueId val="{00000001-5A73-4C92-9583-925970994BCE}"/>
            </c:ext>
          </c:extLst>
        </c:ser>
        <c:dLbls>
          <c:showLegendKey val="0"/>
          <c:showVal val="0"/>
          <c:showCatName val="0"/>
          <c:showSerName val="0"/>
          <c:showPercent val="0"/>
          <c:showBubbleSize val="0"/>
        </c:dLbls>
        <c:gapWidth val="50"/>
        <c:axId val="732410816"/>
        <c:axId val="732405056"/>
      </c:barChart>
      <c:catAx>
        <c:axId val="7324108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05056"/>
        <c:crosses val="autoZero"/>
        <c:auto val="1"/>
        <c:lblAlgn val="ctr"/>
        <c:lblOffset val="100"/>
        <c:noMultiLvlLbl val="0"/>
      </c:catAx>
      <c:valAx>
        <c:axId val="732405056"/>
        <c:scaling>
          <c:orientation val="minMax"/>
          <c:max val="6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10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Frequencies!$AG$3</c:f>
              <c:strCache>
                <c:ptCount val="1"/>
                <c:pt idx="0">
                  <c:v>Lego Q10</c:v>
                </c:pt>
              </c:strCache>
            </c:strRef>
          </c:tx>
          <c:spPr>
            <a:solidFill>
              <a:schemeClr val="accent5">
                <a:lumMod val="60000"/>
                <a:lumOff val="40000"/>
              </a:schemeClr>
            </a:solidFill>
            <a:ln>
              <a:noFill/>
            </a:ln>
            <a:effectLst/>
          </c:spPr>
          <c:invertIfNegative val="0"/>
          <c:cat>
            <c:numRef>
              <c:f>Frequencies!$A$21:$A$27</c:f>
              <c:numCache>
                <c:formatCode>General</c:formatCode>
                <c:ptCount val="7"/>
                <c:pt idx="0">
                  <c:v>3</c:v>
                </c:pt>
                <c:pt idx="1">
                  <c:v>2</c:v>
                </c:pt>
                <c:pt idx="2">
                  <c:v>1</c:v>
                </c:pt>
                <c:pt idx="3">
                  <c:v>0</c:v>
                </c:pt>
                <c:pt idx="4">
                  <c:v>-1</c:v>
                </c:pt>
                <c:pt idx="5">
                  <c:v>-2</c:v>
                </c:pt>
                <c:pt idx="6">
                  <c:v>-3</c:v>
                </c:pt>
              </c:numCache>
            </c:numRef>
          </c:cat>
          <c:val>
            <c:numRef>
              <c:f>Frequencies!$AG$21:$AG$27</c:f>
              <c:numCache>
                <c:formatCode>0.0</c:formatCode>
                <c:ptCount val="7"/>
                <c:pt idx="0">
                  <c:v>9.2105263157894726</c:v>
                </c:pt>
                <c:pt idx="1">
                  <c:v>30.263157894736842</c:v>
                </c:pt>
                <c:pt idx="2">
                  <c:v>32.894736842105267</c:v>
                </c:pt>
                <c:pt idx="3">
                  <c:v>17.105263157894736</c:v>
                </c:pt>
                <c:pt idx="4">
                  <c:v>7.8947368421052628</c:v>
                </c:pt>
                <c:pt idx="5">
                  <c:v>2.6315789473684208</c:v>
                </c:pt>
                <c:pt idx="6">
                  <c:v>0</c:v>
                </c:pt>
              </c:numCache>
            </c:numRef>
          </c:val>
          <c:extLst>
            <c:ext xmlns:c16="http://schemas.microsoft.com/office/drawing/2014/chart" uri="{C3380CC4-5D6E-409C-BE32-E72D297353CC}">
              <c16:uniqueId val="{00000000-6CE5-4202-B6F7-F317316DBA36}"/>
            </c:ext>
          </c:extLst>
        </c:ser>
        <c:ser>
          <c:idx val="1"/>
          <c:order val="1"/>
          <c:tx>
            <c:strRef>
              <c:f>Frequencies!$AH$3</c:f>
              <c:strCache>
                <c:ptCount val="1"/>
                <c:pt idx="0">
                  <c:v>Discussive Q10</c:v>
                </c:pt>
              </c:strCache>
            </c:strRef>
          </c:tx>
          <c:spPr>
            <a:solidFill>
              <a:schemeClr val="accent4"/>
            </a:solidFill>
            <a:ln>
              <a:noFill/>
            </a:ln>
            <a:effectLst/>
          </c:spPr>
          <c:invertIfNegative val="0"/>
          <c:cat>
            <c:numRef>
              <c:f>Frequencies!$A$21:$A$27</c:f>
              <c:numCache>
                <c:formatCode>General</c:formatCode>
                <c:ptCount val="7"/>
                <c:pt idx="0">
                  <c:v>3</c:v>
                </c:pt>
                <c:pt idx="1">
                  <c:v>2</c:v>
                </c:pt>
                <c:pt idx="2">
                  <c:v>1</c:v>
                </c:pt>
                <c:pt idx="3">
                  <c:v>0</c:v>
                </c:pt>
                <c:pt idx="4">
                  <c:v>-1</c:v>
                </c:pt>
                <c:pt idx="5">
                  <c:v>-2</c:v>
                </c:pt>
                <c:pt idx="6">
                  <c:v>-3</c:v>
                </c:pt>
              </c:numCache>
            </c:numRef>
          </c:cat>
          <c:val>
            <c:numRef>
              <c:f>Frequencies!$AH$21:$AH$27</c:f>
              <c:numCache>
                <c:formatCode>0.0</c:formatCode>
                <c:ptCount val="7"/>
                <c:pt idx="0">
                  <c:v>5.2631578947368416</c:v>
                </c:pt>
                <c:pt idx="1">
                  <c:v>7.8947368421052628</c:v>
                </c:pt>
                <c:pt idx="2">
                  <c:v>27.631578947368425</c:v>
                </c:pt>
                <c:pt idx="3">
                  <c:v>26.315789473684209</c:v>
                </c:pt>
                <c:pt idx="4">
                  <c:v>22.368421052631579</c:v>
                </c:pt>
                <c:pt idx="5">
                  <c:v>9.2105263157894726</c:v>
                </c:pt>
                <c:pt idx="6">
                  <c:v>1.3157894736842104</c:v>
                </c:pt>
              </c:numCache>
            </c:numRef>
          </c:val>
          <c:extLst>
            <c:ext xmlns:c16="http://schemas.microsoft.com/office/drawing/2014/chart" uri="{C3380CC4-5D6E-409C-BE32-E72D297353CC}">
              <c16:uniqueId val="{00000001-6CE5-4202-B6F7-F317316DBA36}"/>
            </c:ext>
          </c:extLst>
        </c:ser>
        <c:dLbls>
          <c:showLegendKey val="0"/>
          <c:showVal val="0"/>
          <c:showCatName val="0"/>
          <c:showSerName val="0"/>
          <c:showPercent val="0"/>
          <c:showBubbleSize val="0"/>
        </c:dLbls>
        <c:gapWidth val="50"/>
        <c:axId val="732410816"/>
        <c:axId val="732405056"/>
      </c:barChart>
      <c:catAx>
        <c:axId val="7324108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05056"/>
        <c:crosses val="autoZero"/>
        <c:auto val="1"/>
        <c:lblAlgn val="ctr"/>
        <c:lblOffset val="100"/>
        <c:noMultiLvlLbl val="0"/>
      </c:catAx>
      <c:valAx>
        <c:axId val="732405056"/>
        <c:scaling>
          <c:orientation val="minMax"/>
          <c:max val="6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10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Q1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ubbleChart>
        <c:varyColors val="0"/>
        <c:ser>
          <c:idx val="0"/>
          <c:order val="0"/>
          <c:spPr>
            <a:solidFill>
              <a:schemeClr val="accent1">
                <a:alpha val="75000"/>
              </a:schemeClr>
            </a:solidFill>
            <a:ln>
              <a:noFill/>
            </a:ln>
            <a:effectLst/>
          </c:spPr>
          <c:invertIfNegative val="0"/>
          <c:xVal>
            <c:numRef>
              <c:f>Frequencies!$C$94:$C$107</c:f>
              <c:numCache>
                <c:formatCode>General</c:formatCode>
                <c:ptCount val="14"/>
                <c:pt idx="0">
                  <c:v>1</c:v>
                </c:pt>
                <c:pt idx="1">
                  <c:v>1</c:v>
                </c:pt>
                <c:pt idx="2">
                  <c:v>1</c:v>
                </c:pt>
                <c:pt idx="3">
                  <c:v>1</c:v>
                </c:pt>
                <c:pt idx="4">
                  <c:v>1</c:v>
                </c:pt>
                <c:pt idx="5">
                  <c:v>1</c:v>
                </c:pt>
                <c:pt idx="6">
                  <c:v>1</c:v>
                </c:pt>
                <c:pt idx="7">
                  <c:v>2</c:v>
                </c:pt>
                <c:pt idx="8">
                  <c:v>2</c:v>
                </c:pt>
                <c:pt idx="9">
                  <c:v>2</c:v>
                </c:pt>
                <c:pt idx="10">
                  <c:v>2</c:v>
                </c:pt>
                <c:pt idx="11">
                  <c:v>2</c:v>
                </c:pt>
                <c:pt idx="12">
                  <c:v>2</c:v>
                </c:pt>
                <c:pt idx="13">
                  <c:v>2</c:v>
                </c:pt>
              </c:numCache>
            </c:numRef>
          </c:xVal>
          <c:yVal>
            <c:numRef>
              <c:f>Frequencies!$D$94:$D$107</c:f>
              <c:numCache>
                <c:formatCode>General</c:formatCode>
                <c:ptCount val="14"/>
                <c:pt idx="0">
                  <c:v>3</c:v>
                </c:pt>
                <c:pt idx="1">
                  <c:v>2</c:v>
                </c:pt>
                <c:pt idx="2">
                  <c:v>1</c:v>
                </c:pt>
                <c:pt idx="3">
                  <c:v>0</c:v>
                </c:pt>
                <c:pt idx="4">
                  <c:v>-1</c:v>
                </c:pt>
                <c:pt idx="5">
                  <c:v>-2</c:v>
                </c:pt>
                <c:pt idx="6">
                  <c:v>-3</c:v>
                </c:pt>
                <c:pt idx="7">
                  <c:v>3</c:v>
                </c:pt>
                <c:pt idx="8">
                  <c:v>2</c:v>
                </c:pt>
                <c:pt idx="9">
                  <c:v>1</c:v>
                </c:pt>
                <c:pt idx="10">
                  <c:v>0</c:v>
                </c:pt>
                <c:pt idx="11">
                  <c:v>-1</c:v>
                </c:pt>
                <c:pt idx="12">
                  <c:v>-2</c:v>
                </c:pt>
                <c:pt idx="13">
                  <c:v>-3</c:v>
                </c:pt>
              </c:numCache>
            </c:numRef>
          </c:yVal>
          <c:bubbleSize>
            <c:numRef>
              <c:f>Frequencies!$E$94:$E$107</c:f>
              <c:numCache>
                <c:formatCode>0</c:formatCode>
                <c:ptCount val="14"/>
                <c:pt idx="0">
                  <c:v>26.315789473684209</c:v>
                </c:pt>
                <c:pt idx="1">
                  <c:v>31.578947368421051</c:v>
                </c:pt>
                <c:pt idx="2">
                  <c:v>30.263157894736842</c:v>
                </c:pt>
                <c:pt idx="3">
                  <c:v>9.2105263157894726</c:v>
                </c:pt>
                <c:pt idx="4">
                  <c:v>0</c:v>
                </c:pt>
                <c:pt idx="5">
                  <c:v>2.6315789473684208</c:v>
                </c:pt>
                <c:pt idx="6">
                  <c:v>0</c:v>
                </c:pt>
                <c:pt idx="7">
                  <c:v>3.9473684210526314</c:v>
                </c:pt>
                <c:pt idx="8">
                  <c:v>9.2105263157894726</c:v>
                </c:pt>
                <c:pt idx="9">
                  <c:v>26.315789473684209</c:v>
                </c:pt>
                <c:pt idx="10">
                  <c:v>30.263157894736842</c:v>
                </c:pt>
                <c:pt idx="11">
                  <c:v>17.105263157894736</c:v>
                </c:pt>
                <c:pt idx="12">
                  <c:v>7.8947368421052628</c:v>
                </c:pt>
                <c:pt idx="13">
                  <c:v>5.2631578947368416</c:v>
                </c:pt>
              </c:numCache>
            </c:numRef>
          </c:bubbleSize>
          <c:bubble3D val="0"/>
          <c:extLst>
            <c:ext xmlns:c16="http://schemas.microsoft.com/office/drawing/2014/chart" uri="{C3380CC4-5D6E-409C-BE32-E72D297353CC}">
              <c16:uniqueId val="{00000000-1011-42AA-AAD8-5414D7C107E7}"/>
            </c:ext>
          </c:extLst>
        </c:ser>
        <c:dLbls>
          <c:showLegendKey val="0"/>
          <c:showVal val="0"/>
          <c:showCatName val="0"/>
          <c:showSerName val="0"/>
          <c:showPercent val="0"/>
          <c:showBubbleSize val="0"/>
        </c:dLbls>
        <c:bubbleScale val="100"/>
        <c:showNegBubbles val="0"/>
        <c:sizeRepresents val="w"/>
        <c:axId val="732617096"/>
        <c:axId val="732610976"/>
      </c:bubbleChart>
      <c:valAx>
        <c:axId val="73261709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610976"/>
        <c:crosses val="autoZero"/>
        <c:crossBetween val="midCat"/>
        <c:majorUnit val="1"/>
      </c:valAx>
      <c:valAx>
        <c:axId val="7326109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61709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'AQs paired'!$AZ$83</c:f>
              <c:numCache>
                <c:formatCode>0.00</c:formatCode>
                <c:ptCount val="1"/>
                <c:pt idx="0">
                  <c:v>0.5</c:v>
                </c:pt>
              </c:numCache>
            </c:numRef>
          </c:val>
          <c:extLst>
            <c:ext xmlns:c16="http://schemas.microsoft.com/office/drawing/2014/chart" uri="{C3380CC4-5D6E-409C-BE32-E72D297353CC}">
              <c16:uniqueId val="{00000000-8613-4E5F-AF6E-CE3D9606B43B}"/>
            </c:ext>
          </c:extLst>
        </c:ser>
        <c:ser>
          <c:idx val="1"/>
          <c:order val="1"/>
          <c:spPr>
            <a:solidFill>
              <a:schemeClr val="accent2"/>
            </a:solidFill>
            <a:ln>
              <a:noFill/>
            </a:ln>
            <a:effectLst/>
          </c:spPr>
          <c:invertIfNegative val="0"/>
          <c:val>
            <c:numRef>
              <c:f>'AQs paired'!$BA$83</c:f>
              <c:numCache>
                <c:formatCode>0.00</c:formatCode>
                <c:ptCount val="1"/>
                <c:pt idx="0">
                  <c:v>-0.17333333333333334</c:v>
                </c:pt>
              </c:numCache>
            </c:numRef>
          </c:val>
          <c:extLst>
            <c:ext xmlns:c16="http://schemas.microsoft.com/office/drawing/2014/chart" uri="{C3380CC4-5D6E-409C-BE32-E72D297353CC}">
              <c16:uniqueId val="{00000001-8613-4E5F-AF6E-CE3D9606B43B}"/>
            </c:ext>
          </c:extLst>
        </c:ser>
        <c:dLbls>
          <c:showLegendKey val="0"/>
          <c:showVal val="0"/>
          <c:showCatName val="0"/>
          <c:showSerName val="0"/>
          <c:showPercent val="0"/>
          <c:showBubbleSize val="0"/>
        </c:dLbls>
        <c:gapWidth val="219"/>
        <c:overlap val="-27"/>
        <c:axId val="813648176"/>
        <c:axId val="813649616"/>
      </c:barChart>
      <c:catAx>
        <c:axId val="81364817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3649616"/>
        <c:crosses val="autoZero"/>
        <c:auto val="1"/>
        <c:lblAlgn val="ctr"/>
        <c:lblOffset val="100"/>
        <c:noMultiLvlLbl val="0"/>
      </c:catAx>
      <c:valAx>
        <c:axId val="813649616"/>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364817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tx>
            <c:strRef>
              <c:f>Frequencies!$F$3</c:f>
              <c:strCache>
                <c:ptCount val="1"/>
                <c:pt idx="0">
                  <c:v>Lego Q1</c:v>
                </c:pt>
              </c:strCache>
            </c:strRef>
          </c:tx>
          <c:spPr>
            <a:ln w="28575" cap="rnd">
              <a:solidFill>
                <a:schemeClr val="accent1"/>
              </a:solidFill>
              <a:round/>
            </a:ln>
            <a:effectLst/>
          </c:spPr>
          <c:marker>
            <c:symbol val="none"/>
          </c:marker>
          <c:xVal>
            <c:numRef>
              <c:f>Frequencies!$A$4:$A$10</c:f>
              <c:numCache>
                <c:formatCode>General</c:formatCode>
                <c:ptCount val="7"/>
                <c:pt idx="0">
                  <c:v>3</c:v>
                </c:pt>
                <c:pt idx="1">
                  <c:v>2</c:v>
                </c:pt>
                <c:pt idx="2">
                  <c:v>1</c:v>
                </c:pt>
                <c:pt idx="3">
                  <c:v>0</c:v>
                </c:pt>
                <c:pt idx="4">
                  <c:v>-1</c:v>
                </c:pt>
                <c:pt idx="5">
                  <c:v>-2</c:v>
                </c:pt>
                <c:pt idx="6">
                  <c:v>-3</c:v>
                </c:pt>
              </c:numCache>
            </c:numRef>
          </c:xVal>
          <c:yVal>
            <c:numRef>
              <c:f>Frequencies!$F$4:$F$10</c:f>
              <c:numCache>
                <c:formatCode>General</c:formatCode>
                <c:ptCount val="7"/>
                <c:pt idx="0">
                  <c:v>20</c:v>
                </c:pt>
                <c:pt idx="1">
                  <c:v>24</c:v>
                </c:pt>
                <c:pt idx="2">
                  <c:v>23</c:v>
                </c:pt>
                <c:pt idx="3">
                  <c:v>7</c:v>
                </c:pt>
                <c:pt idx="4">
                  <c:v>0</c:v>
                </c:pt>
                <c:pt idx="5">
                  <c:v>2</c:v>
                </c:pt>
                <c:pt idx="6">
                  <c:v>0</c:v>
                </c:pt>
              </c:numCache>
            </c:numRef>
          </c:yVal>
          <c:smooth val="1"/>
          <c:extLst>
            <c:ext xmlns:c16="http://schemas.microsoft.com/office/drawing/2014/chart" uri="{C3380CC4-5D6E-409C-BE32-E72D297353CC}">
              <c16:uniqueId val="{00000000-82DD-4517-95B9-1B39A17B37EB}"/>
            </c:ext>
          </c:extLst>
        </c:ser>
        <c:ser>
          <c:idx val="1"/>
          <c:order val="1"/>
          <c:tx>
            <c:strRef>
              <c:f>Frequencies!$G$3</c:f>
              <c:strCache>
                <c:ptCount val="1"/>
                <c:pt idx="0">
                  <c:v>Discussive Q1</c:v>
                </c:pt>
              </c:strCache>
            </c:strRef>
          </c:tx>
          <c:spPr>
            <a:ln w="28575" cap="rnd">
              <a:solidFill>
                <a:schemeClr val="accent2"/>
              </a:solidFill>
              <a:round/>
            </a:ln>
            <a:effectLst/>
          </c:spPr>
          <c:marker>
            <c:symbol val="none"/>
          </c:marker>
          <c:xVal>
            <c:numRef>
              <c:f>Frequencies!$A$4:$A$10</c:f>
              <c:numCache>
                <c:formatCode>General</c:formatCode>
                <c:ptCount val="7"/>
                <c:pt idx="0">
                  <c:v>3</c:v>
                </c:pt>
                <c:pt idx="1">
                  <c:v>2</c:v>
                </c:pt>
                <c:pt idx="2">
                  <c:v>1</c:v>
                </c:pt>
                <c:pt idx="3">
                  <c:v>0</c:v>
                </c:pt>
                <c:pt idx="4">
                  <c:v>-1</c:v>
                </c:pt>
                <c:pt idx="5">
                  <c:v>-2</c:v>
                </c:pt>
                <c:pt idx="6">
                  <c:v>-3</c:v>
                </c:pt>
              </c:numCache>
            </c:numRef>
          </c:xVal>
          <c:yVal>
            <c:numRef>
              <c:f>Frequencies!$G$4:$G$10</c:f>
              <c:numCache>
                <c:formatCode>General</c:formatCode>
                <c:ptCount val="7"/>
                <c:pt idx="0">
                  <c:v>3</c:v>
                </c:pt>
                <c:pt idx="1">
                  <c:v>7</c:v>
                </c:pt>
                <c:pt idx="2">
                  <c:v>20</c:v>
                </c:pt>
                <c:pt idx="3">
                  <c:v>23</c:v>
                </c:pt>
                <c:pt idx="4">
                  <c:v>13</c:v>
                </c:pt>
                <c:pt idx="5">
                  <c:v>6</c:v>
                </c:pt>
                <c:pt idx="6">
                  <c:v>4</c:v>
                </c:pt>
              </c:numCache>
            </c:numRef>
          </c:yVal>
          <c:smooth val="1"/>
          <c:extLst>
            <c:ext xmlns:c16="http://schemas.microsoft.com/office/drawing/2014/chart" uri="{C3380CC4-5D6E-409C-BE32-E72D297353CC}">
              <c16:uniqueId val="{00000001-82DD-4517-95B9-1B39A17B37EB}"/>
            </c:ext>
          </c:extLst>
        </c:ser>
        <c:dLbls>
          <c:showLegendKey val="0"/>
          <c:showVal val="0"/>
          <c:showCatName val="0"/>
          <c:showSerName val="0"/>
          <c:showPercent val="0"/>
          <c:showBubbleSize val="0"/>
        </c:dLbls>
        <c:axId val="732410816"/>
        <c:axId val="732405056"/>
      </c:scatterChart>
      <c:valAx>
        <c:axId val="732410816"/>
        <c:scaling>
          <c:orientation val="minMax"/>
          <c:max val="3"/>
          <c:min val="-3"/>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05056"/>
        <c:crosses val="autoZero"/>
        <c:crossBetween val="midCat"/>
        <c:majorUnit val="1"/>
      </c:valAx>
      <c:valAx>
        <c:axId val="732405056"/>
        <c:scaling>
          <c:orientation val="minMax"/>
          <c:max val="35"/>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10816"/>
        <c:crossesAt val="-3"/>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tx>
            <c:strRef>
              <c:f>Frequencies!$I$3</c:f>
              <c:strCache>
                <c:ptCount val="1"/>
                <c:pt idx="0">
                  <c:v>Lego Q2</c:v>
                </c:pt>
              </c:strCache>
            </c:strRef>
          </c:tx>
          <c:spPr>
            <a:ln w="28575" cap="rnd">
              <a:solidFill>
                <a:schemeClr val="accent1"/>
              </a:solidFill>
              <a:round/>
            </a:ln>
            <a:effectLst/>
          </c:spPr>
          <c:marker>
            <c:symbol val="none"/>
          </c:marker>
          <c:xVal>
            <c:numRef>
              <c:f>Frequencies!$A$4:$A$10</c:f>
              <c:numCache>
                <c:formatCode>General</c:formatCode>
                <c:ptCount val="7"/>
                <c:pt idx="0">
                  <c:v>3</c:v>
                </c:pt>
                <c:pt idx="1">
                  <c:v>2</c:v>
                </c:pt>
                <c:pt idx="2">
                  <c:v>1</c:v>
                </c:pt>
                <c:pt idx="3">
                  <c:v>0</c:v>
                </c:pt>
                <c:pt idx="4">
                  <c:v>-1</c:v>
                </c:pt>
                <c:pt idx="5">
                  <c:v>-2</c:v>
                </c:pt>
                <c:pt idx="6">
                  <c:v>-3</c:v>
                </c:pt>
              </c:numCache>
            </c:numRef>
          </c:xVal>
          <c:yVal>
            <c:numRef>
              <c:f>Frequencies!$I$4:$I$10</c:f>
              <c:numCache>
                <c:formatCode>General</c:formatCode>
                <c:ptCount val="7"/>
                <c:pt idx="0">
                  <c:v>17</c:v>
                </c:pt>
                <c:pt idx="1">
                  <c:v>34</c:v>
                </c:pt>
                <c:pt idx="2">
                  <c:v>19</c:v>
                </c:pt>
                <c:pt idx="3">
                  <c:v>5</c:v>
                </c:pt>
                <c:pt idx="4">
                  <c:v>0</c:v>
                </c:pt>
                <c:pt idx="5">
                  <c:v>1</c:v>
                </c:pt>
                <c:pt idx="6">
                  <c:v>0</c:v>
                </c:pt>
              </c:numCache>
            </c:numRef>
          </c:yVal>
          <c:smooth val="1"/>
          <c:extLst>
            <c:ext xmlns:c16="http://schemas.microsoft.com/office/drawing/2014/chart" uri="{C3380CC4-5D6E-409C-BE32-E72D297353CC}">
              <c16:uniqueId val="{00000000-0D28-4591-A88A-DB92C69CF194}"/>
            </c:ext>
          </c:extLst>
        </c:ser>
        <c:ser>
          <c:idx val="1"/>
          <c:order val="1"/>
          <c:tx>
            <c:strRef>
              <c:f>Frequencies!$J$3</c:f>
              <c:strCache>
                <c:ptCount val="1"/>
                <c:pt idx="0">
                  <c:v>Discussive Q2</c:v>
                </c:pt>
              </c:strCache>
            </c:strRef>
          </c:tx>
          <c:spPr>
            <a:ln w="28575" cap="rnd">
              <a:solidFill>
                <a:schemeClr val="accent2"/>
              </a:solidFill>
              <a:round/>
            </a:ln>
            <a:effectLst/>
          </c:spPr>
          <c:marker>
            <c:symbol val="none"/>
          </c:marker>
          <c:xVal>
            <c:numRef>
              <c:f>Frequencies!$A$4:$A$10</c:f>
              <c:numCache>
                <c:formatCode>General</c:formatCode>
                <c:ptCount val="7"/>
                <c:pt idx="0">
                  <c:v>3</c:v>
                </c:pt>
                <c:pt idx="1">
                  <c:v>2</c:v>
                </c:pt>
                <c:pt idx="2">
                  <c:v>1</c:v>
                </c:pt>
                <c:pt idx="3">
                  <c:v>0</c:v>
                </c:pt>
                <c:pt idx="4">
                  <c:v>-1</c:v>
                </c:pt>
                <c:pt idx="5">
                  <c:v>-2</c:v>
                </c:pt>
                <c:pt idx="6">
                  <c:v>-3</c:v>
                </c:pt>
              </c:numCache>
            </c:numRef>
          </c:xVal>
          <c:yVal>
            <c:numRef>
              <c:f>Frequencies!$J$4:$J$10</c:f>
              <c:numCache>
                <c:formatCode>General</c:formatCode>
                <c:ptCount val="7"/>
                <c:pt idx="0">
                  <c:v>2</c:v>
                </c:pt>
                <c:pt idx="1">
                  <c:v>14</c:v>
                </c:pt>
                <c:pt idx="2">
                  <c:v>20</c:v>
                </c:pt>
                <c:pt idx="3">
                  <c:v>18</c:v>
                </c:pt>
                <c:pt idx="4">
                  <c:v>14</c:v>
                </c:pt>
                <c:pt idx="5">
                  <c:v>7</c:v>
                </c:pt>
                <c:pt idx="6">
                  <c:v>1</c:v>
                </c:pt>
              </c:numCache>
            </c:numRef>
          </c:yVal>
          <c:smooth val="1"/>
          <c:extLst>
            <c:ext xmlns:c16="http://schemas.microsoft.com/office/drawing/2014/chart" uri="{C3380CC4-5D6E-409C-BE32-E72D297353CC}">
              <c16:uniqueId val="{00000001-0D28-4591-A88A-DB92C69CF194}"/>
            </c:ext>
          </c:extLst>
        </c:ser>
        <c:dLbls>
          <c:showLegendKey val="0"/>
          <c:showVal val="0"/>
          <c:showCatName val="0"/>
          <c:showSerName val="0"/>
          <c:showPercent val="0"/>
          <c:showBubbleSize val="0"/>
        </c:dLbls>
        <c:axId val="732410816"/>
        <c:axId val="732405056"/>
      </c:scatterChart>
      <c:valAx>
        <c:axId val="732410816"/>
        <c:scaling>
          <c:orientation val="minMax"/>
          <c:max val="3"/>
          <c:min val="-3"/>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05056"/>
        <c:crosses val="autoZero"/>
        <c:crossBetween val="midCat"/>
        <c:majorUnit val="1"/>
      </c:valAx>
      <c:valAx>
        <c:axId val="732405056"/>
        <c:scaling>
          <c:orientation val="minMax"/>
          <c:max val="35"/>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10816"/>
        <c:crossesAt val="-3"/>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tx>
            <c:strRef>
              <c:f>Frequencies!$L$3</c:f>
              <c:strCache>
                <c:ptCount val="1"/>
                <c:pt idx="0">
                  <c:v>Lego Q3</c:v>
                </c:pt>
              </c:strCache>
            </c:strRef>
          </c:tx>
          <c:spPr>
            <a:ln w="28575" cap="rnd">
              <a:solidFill>
                <a:schemeClr val="accent1"/>
              </a:solidFill>
              <a:round/>
            </a:ln>
            <a:effectLst/>
          </c:spPr>
          <c:marker>
            <c:symbol val="none"/>
          </c:marker>
          <c:xVal>
            <c:numRef>
              <c:f>Frequencies!$A$4:$A$10</c:f>
              <c:numCache>
                <c:formatCode>General</c:formatCode>
                <c:ptCount val="7"/>
                <c:pt idx="0">
                  <c:v>3</c:v>
                </c:pt>
                <c:pt idx="1">
                  <c:v>2</c:v>
                </c:pt>
                <c:pt idx="2">
                  <c:v>1</c:v>
                </c:pt>
                <c:pt idx="3">
                  <c:v>0</c:v>
                </c:pt>
                <c:pt idx="4">
                  <c:v>-1</c:v>
                </c:pt>
                <c:pt idx="5">
                  <c:v>-2</c:v>
                </c:pt>
                <c:pt idx="6">
                  <c:v>-3</c:v>
                </c:pt>
              </c:numCache>
            </c:numRef>
          </c:xVal>
          <c:yVal>
            <c:numRef>
              <c:f>Frequencies!$L$4:$L$10</c:f>
              <c:numCache>
                <c:formatCode>General</c:formatCode>
                <c:ptCount val="7"/>
                <c:pt idx="0">
                  <c:v>25</c:v>
                </c:pt>
                <c:pt idx="1">
                  <c:v>30</c:v>
                </c:pt>
                <c:pt idx="2">
                  <c:v>14</c:v>
                </c:pt>
                <c:pt idx="3">
                  <c:v>3</c:v>
                </c:pt>
                <c:pt idx="4">
                  <c:v>3</c:v>
                </c:pt>
                <c:pt idx="5">
                  <c:v>1</c:v>
                </c:pt>
                <c:pt idx="6">
                  <c:v>0</c:v>
                </c:pt>
              </c:numCache>
            </c:numRef>
          </c:yVal>
          <c:smooth val="1"/>
          <c:extLst>
            <c:ext xmlns:c16="http://schemas.microsoft.com/office/drawing/2014/chart" uri="{C3380CC4-5D6E-409C-BE32-E72D297353CC}">
              <c16:uniqueId val="{00000000-8457-4756-9212-415BD760F22B}"/>
            </c:ext>
          </c:extLst>
        </c:ser>
        <c:ser>
          <c:idx val="1"/>
          <c:order val="1"/>
          <c:tx>
            <c:strRef>
              <c:f>Frequencies!$M$3</c:f>
              <c:strCache>
                <c:ptCount val="1"/>
                <c:pt idx="0">
                  <c:v>Discussive Q3</c:v>
                </c:pt>
              </c:strCache>
            </c:strRef>
          </c:tx>
          <c:spPr>
            <a:ln w="28575" cap="rnd">
              <a:solidFill>
                <a:schemeClr val="accent2"/>
              </a:solidFill>
              <a:round/>
            </a:ln>
            <a:effectLst/>
          </c:spPr>
          <c:marker>
            <c:symbol val="none"/>
          </c:marker>
          <c:xVal>
            <c:numRef>
              <c:f>Frequencies!$A$4:$A$10</c:f>
              <c:numCache>
                <c:formatCode>General</c:formatCode>
                <c:ptCount val="7"/>
                <c:pt idx="0">
                  <c:v>3</c:v>
                </c:pt>
                <c:pt idx="1">
                  <c:v>2</c:v>
                </c:pt>
                <c:pt idx="2">
                  <c:v>1</c:v>
                </c:pt>
                <c:pt idx="3">
                  <c:v>0</c:v>
                </c:pt>
                <c:pt idx="4">
                  <c:v>-1</c:v>
                </c:pt>
                <c:pt idx="5">
                  <c:v>-2</c:v>
                </c:pt>
                <c:pt idx="6">
                  <c:v>-3</c:v>
                </c:pt>
              </c:numCache>
            </c:numRef>
          </c:xVal>
          <c:yVal>
            <c:numRef>
              <c:f>Frequencies!$M$4:$M$10</c:f>
              <c:numCache>
                <c:formatCode>General</c:formatCode>
                <c:ptCount val="7"/>
                <c:pt idx="0">
                  <c:v>16</c:v>
                </c:pt>
                <c:pt idx="1">
                  <c:v>24</c:v>
                </c:pt>
                <c:pt idx="2">
                  <c:v>16</c:v>
                </c:pt>
                <c:pt idx="3">
                  <c:v>11</c:v>
                </c:pt>
                <c:pt idx="4">
                  <c:v>4</c:v>
                </c:pt>
                <c:pt idx="5">
                  <c:v>3</c:v>
                </c:pt>
                <c:pt idx="6">
                  <c:v>2</c:v>
                </c:pt>
              </c:numCache>
            </c:numRef>
          </c:yVal>
          <c:smooth val="1"/>
          <c:extLst>
            <c:ext xmlns:c16="http://schemas.microsoft.com/office/drawing/2014/chart" uri="{C3380CC4-5D6E-409C-BE32-E72D297353CC}">
              <c16:uniqueId val="{00000001-8457-4756-9212-415BD760F22B}"/>
            </c:ext>
          </c:extLst>
        </c:ser>
        <c:dLbls>
          <c:showLegendKey val="0"/>
          <c:showVal val="0"/>
          <c:showCatName val="0"/>
          <c:showSerName val="0"/>
          <c:showPercent val="0"/>
          <c:showBubbleSize val="0"/>
        </c:dLbls>
        <c:axId val="732410816"/>
        <c:axId val="732405056"/>
      </c:scatterChart>
      <c:valAx>
        <c:axId val="732410816"/>
        <c:scaling>
          <c:orientation val="minMax"/>
          <c:max val="3"/>
          <c:min val="-3"/>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05056"/>
        <c:crosses val="autoZero"/>
        <c:crossBetween val="midCat"/>
        <c:majorUnit val="1"/>
      </c:valAx>
      <c:valAx>
        <c:axId val="732405056"/>
        <c:scaling>
          <c:orientation val="minMax"/>
          <c:max val="35"/>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10816"/>
        <c:crossesAt val="-3"/>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tx>
            <c:strRef>
              <c:f>Frequencies!$O$3</c:f>
              <c:strCache>
                <c:ptCount val="1"/>
                <c:pt idx="0">
                  <c:v>Lego Q4</c:v>
                </c:pt>
              </c:strCache>
            </c:strRef>
          </c:tx>
          <c:spPr>
            <a:ln w="28575" cap="rnd">
              <a:solidFill>
                <a:schemeClr val="accent1"/>
              </a:solidFill>
              <a:round/>
            </a:ln>
            <a:effectLst/>
          </c:spPr>
          <c:marker>
            <c:symbol val="none"/>
          </c:marker>
          <c:xVal>
            <c:numRef>
              <c:f>Frequencies!$A$4:$A$10</c:f>
              <c:numCache>
                <c:formatCode>General</c:formatCode>
                <c:ptCount val="7"/>
                <c:pt idx="0">
                  <c:v>3</c:v>
                </c:pt>
                <c:pt idx="1">
                  <c:v>2</c:v>
                </c:pt>
                <c:pt idx="2">
                  <c:v>1</c:v>
                </c:pt>
                <c:pt idx="3">
                  <c:v>0</c:v>
                </c:pt>
                <c:pt idx="4">
                  <c:v>-1</c:v>
                </c:pt>
                <c:pt idx="5">
                  <c:v>-2</c:v>
                </c:pt>
                <c:pt idx="6">
                  <c:v>-3</c:v>
                </c:pt>
              </c:numCache>
            </c:numRef>
          </c:xVal>
          <c:yVal>
            <c:numRef>
              <c:f>Frequencies!$O$4:$O$10</c:f>
              <c:numCache>
                <c:formatCode>General</c:formatCode>
                <c:ptCount val="7"/>
                <c:pt idx="0">
                  <c:v>8</c:v>
                </c:pt>
                <c:pt idx="1">
                  <c:v>26</c:v>
                </c:pt>
                <c:pt idx="2">
                  <c:v>32</c:v>
                </c:pt>
                <c:pt idx="3">
                  <c:v>6</c:v>
                </c:pt>
                <c:pt idx="4">
                  <c:v>3</c:v>
                </c:pt>
                <c:pt idx="5">
                  <c:v>1</c:v>
                </c:pt>
                <c:pt idx="6">
                  <c:v>0</c:v>
                </c:pt>
              </c:numCache>
            </c:numRef>
          </c:yVal>
          <c:smooth val="1"/>
          <c:extLst>
            <c:ext xmlns:c16="http://schemas.microsoft.com/office/drawing/2014/chart" uri="{C3380CC4-5D6E-409C-BE32-E72D297353CC}">
              <c16:uniqueId val="{00000000-FCB4-49D2-A835-CDC582C88FC8}"/>
            </c:ext>
          </c:extLst>
        </c:ser>
        <c:ser>
          <c:idx val="1"/>
          <c:order val="1"/>
          <c:tx>
            <c:strRef>
              <c:f>Frequencies!$P$3</c:f>
              <c:strCache>
                <c:ptCount val="1"/>
                <c:pt idx="0">
                  <c:v>Discussive Q4</c:v>
                </c:pt>
              </c:strCache>
            </c:strRef>
          </c:tx>
          <c:spPr>
            <a:ln w="28575" cap="rnd">
              <a:solidFill>
                <a:schemeClr val="accent2"/>
              </a:solidFill>
              <a:round/>
            </a:ln>
            <a:effectLst/>
          </c:spPr>
          <c:marker>
            <c:symbol val="none"/>
          </c:marker>
          <c:xVal>
            <c:numRef>
              <c:f>Frequencies!$A$4:$A$10</c:f>
              <c:numCache>
                <c:formatCode>General</c:formatCode>
                <c:ptCount val="7"/>
                <c:pt idx="0">
                  <c:v>3</c:v>
                </c:pt>
                <c:pt idx="1">
                  <c:v>2</c:v>
                </c:pt>
                <c:pt idx="2">
                  <c:v>1</c:v>
                </c:pt>
                <c:pt idx="3">
                  <c:v>0</c:v>
                </c:pt>
                <c:pt idx="4">
                  <c:v>-1</c:v>
                </c:pt>
                <c:pt idx="5">
                  <c:v>-2</c:v>
                </c:pt>
                <c:pt idx="6">
                  <c:v>-3</c:v>
                </c:pt>
              </c:numCache>
            </c:numRef>
          </c:xVal>
          <c:yVal>
            <c:numRef>
              <c:f>Frequencies!$P$4:$P$10</c:f>
              <c:numCache>
                <c:formatCode>General</c:formatCode>
                <c:ptCount val="7"/>
                <c:pt idx="0">
                  <c:v>4</c:v>
                </c:pt>
                <c:pt idx="1">
                  <c:v>24</c:v>
                </c:pt>
                <c:pt idx="2">
                  <c:v>25</c:v>
                </c:pt>
                <c:pt idx="3">
                  <c:v>13</c:v>
                </c:pt>
                <c:pt idx="4">
                  <c:v>4</c:v>
                </c:pt>
                <c:pt idx="5">
                  <c:v>4</c:v>
                </c:pt>
                <c:pt idx="6">
                  <c:v>1</c:v>
                </c:pt>
              </c:numCache>
            </c:numRef>
          </c:yVal>
          <c:smooth val="1"/>
          <c:extLst>
            <c:ext xmlns:c16="http://schemas.microsoft.com/office/drawing/2014/chart" uri="{C3380CC4-5D6E-409C-BE32-E72D297353CC}">
              <c16:uniqueId val="{00000001-FCB4-49D2-A835-CDC582C88FC8}"/>
            </c:ext>
          </c:extLst>
        </c:ser>
        <c:dLbls>
          <c:showLegendKey val="0"/>
          <c:showVal val="0"/>
          <c:showCatName val="0"/>
          <c:showSerName val="0"/>
          <c:showPercent val="0"/>
          <c:showBubbleSize val="0"/>
        </c:dLbls>
        <c:axId val="732410816"/>
        <c:axId val="732405056"/>
      </c:scatterChart>
      <c:valAx>
        <c:axId val="732410816"/>
        <c:scaling>
          <c:orientation val="minMax"/>
          <c:max val="3"/>
          <c:min val="-3"/>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05056"/>
        <c:crosses val="autoZero"/>
        <c:crossBetween val="midCat"/>
        <c:majorUnit val="1"/>
      </c:valAx>
      <c:valAx>
        <c:axId val="732405056"/>
        <c:scaling>
          <c:orientation val="minMax"/>
          <c:max val="35"/>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10816"/>
        <c:crossesAt val="-3"/>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tx>
            <c:strRef>
              <c:f>Frequencies!$R$3</c:f>
              <c:strCache>
                <c:ptCount val="1"/>
                <c:pt idx="0">
                  <c:v>Lego Q5</c:v>
                </c:pt>
              </c:strCache>
            </c:strRef>
          </c:tx>
          <c:spPr>
            <a:ln w="28575" cap="rnd">
              <a:solidFill>
                <a:schemeClr val="accent1"/>
              </a:solidFill>
              <a:round/>
            </a:ln>
            <a:effectLst/>
          </c:spPr>
          <c:marker>
            <c:symbol val="none"/>
          </c:marker>
          <c:xVal>
            <c:numRef>
              <c:f>Frequencies!$A$4:$A$10</c:f>
              <c:numCache>
                <c:formatCode>General</c:formatCode>
                <c:ptCount val="7"/>
                <c:pt idx="0">
                  <c:v>3</c:v>
                </c:pt>
                <c:pt idx="1">
                  <c:v>2</c:v>
                </c:pt>
                <c:pt idx="2">
                  <c:v>1</c:v>
                </c:pt>
                <c:pt idx="3">
                  <c:v>0</c:v>
                </c:pt>
                <c:pt idx="4">
                  <c:v>-1</c:v>
                </c:pt>
                <c:pt idx="5">
                  <c:v>-2</c:v>
                </c:pt>
                <c:pt idx="6">
                  <c:v>-3</c:v>
                </c:pt>
              </c:numCache>
            </c:numRef>
          </c:xVal>
          <c:yVal>
            <c:numRef>
              <c:f>Frequencies!$R$4:$R$10</c:f>
              <c:numCache>
                <c:formatCode>General</c:formatCode>
                <c:ptCount val="7"/>
                <c:pt idx="0">
                  <c:v>11</c:v>
                </c:pt>
                <c:pt idx="1">
                  <c:v>25</c:v>
                </c:pt>
                <c:pt idx="2">
                  <c:v>25</c:v>
                </c:pt>
                <c:pt idx="3">
                  <c:v>9</c:v>
                </c:pt>
                <c:pt idx="4">
                  <c:v>3</c:v>
                </c:pt>
                <c:pt idx="5">
                  <c:v>3</c:v>
                </c:pt>
                <c:pt idx="6">
                  <c:v>0</c:v>
                </c:pt>
              </c:numCache>
            </c:numRef>
          </c:yVal>
          <c:smooth val="1"/>
          <c:extLst>
            <c:ext xmlns:c16="http://schemas.microsoft.com/office/drawing/2014/chart" uri="{C3380CC4-5D6E-409C-BE32-E72D297353CC}">
              <c16:uniqueId val="{00000000-E837-49FD-88D4-DA13CE4AF0FE}"/>
            </c:ext>
          </c:extLst>
        </c:ser>
        <c:ser>
          <c:idx val="1"/>
          <c:order val="1"/>
          <c:tx>
            <c:strRef>
              <c:f>Frequencies!$S$3</c:f>
              <c:strCache>
                <c:ptCount val="1"/>
                <c:pt idx="0">
                  <c:v>Discussive Q5</c:v>
                </c:pt>
              </c:strCache>
            </c:strRef>
          </c:tx>
          <c:spPr>
            <a:ln w="28575" cap="rnd">
              <a:solidFill>
                <a:schemeClr val="accent2"/>
              </a:solidFill>
              <a:round/>
            </a:ln>
            <a:effectLst/>
          </c:spPr>
          <c:marker>
            <c:symbol val="none"/>
          </c:marker>
          <c:xVal>
            <c:numRef>
              <c:f>Frequencies!$A$4:$A$10</c:f>
              <c:numCache>
                <c:formatCode>General</c:formatCode>
                <c:ptCount val="7"/>
                <c:pt idx="0">
                  <c:v>3</c:v>
                </c:pt>
                <c:pt idx="1">
                  <c:v>2</c:v>
                </c:pt>
                <c:pt idx="2">
                  <c:v>1</c:v>
                </c:pt>
                <c:pt idx="3">
                  <c:v>0</c:v>
                </c:pt>
                <c:pt idx="4">
                  <c:v>-1</c:v>
                </c:pt>
                <c:pt idx="5">
                  <c:v>-2</c:v>
                </c:pt>
                <c:pt idx="6">
                  <c:v>-3</c:v>
                </c:pt>
              </c:numCache>
            </c:numRef>
          </c:xVal>
          <c:yVal>
            <c:numRef>
              <c:f>Frequencies!$S$4:$S$10</c:f>
              <c:numCache>
                <c:formatCode>General</c:formatCode>
                <c:ptCount val="7"/>
                <c:pt idx="0">
                  <c:v>7</c:v>
                </c:pt>
                <c:pt idx="1">
                  <c:v>13</c:v>
                </c:pt>
                <c:pt idx="2">
                  <c:v>24</c:v>
                </c:pt>
                <c:pt idx="3">
                  <c:v>9</c:v>
                </c:pt>
                <c:pt idx="4">
                  <c:v>12</c:v>
                </c:pt>
                <c:pt idx="5">
                  <c:v>8</c:v>
                </c:pt>
                <c:pt idx="6">
                  <c:v>3</c:v>
                </c:pt>
              </c:numCache>
            </c:numRef>
          </c:yVal>
          <c:smooth val="1"/>
          <c:extLst>
            <c:ext xmlns:c16="http://schemas.microsoft.com/office/drawing/2014/chart" uri="{C3380CC4-5D6E-409C-BE32-E72D297353CC}">
              <c16:uniqueId val="{00000001-E837-49FD-88D4-DA13CE4AF0FE}"/>
            </c:ext>
          </c:extLst>
        </c:ser>
        <c:dLbls>
          <c:showLegendKey val="0"/>
          <c:showVal val="0"/>
          <c:showCatName val="0"/>
          <c:showSerName val="0"/>
          <c:showPercent val="0"/>
          <c:showBubbleSize val="0"/>
        </c:dLbls>
        <c:axId val="732410816"/>
        <c:axId val="732405056"/>
      </c:scatterChart>
      <c:valAx>
        <c:axId val="732410816"/>
        <c:scaling>
          <c:orientation val="minMax"/>
          <c:max val="3"/>
          <c:min val="-3"/>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05056"/>
        <c:crosses val="autoZero"/>
        <c:crossBetween val="midCat"/>
        <c:majorUnit val="1"/>
      </c:valAx>
      <c:valAx>
        <c:axId val="732405056"/>
        <c:scaling>
          <c:orientation val="minMax"/>
          <c:max val="35"/>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10816"/>
        <c:crossesAt val="-3"/>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tx>
            <c:strRef>
              <c:f>Frequencies!$U$3</c:f>
              <c:strCache>
                <c:ptCount val="1"/>
                <c:pt idx="0">
                  <c:v>Lego Q6</c:v>
                </c:pt>
              </c:strCache>
            </c:strRef>
          </c:tx>
          <c:spPr>
            <a:ln w="28575" cap="rnd">
              <a:solidFill>
                <a:schemeClr val="accent1"/>
              </a:solidFill>
              <a:round/>
            </a:ln>
            <a:effectLst/>
          </c:spPr>
          <c:marker>
            <c:symbol val="none"/>
          </c:marker>
          <c:xVal>
            <c:numRef>
              <c:f>Frequencies!$A$4:$A$10</c:f>
              <c:numCache>
                <c:formatCode>General</c:formatCode>
                <c:ptCount val="7"/>
                <c:pt idx="0">
                  <c:v>3</c:v>
                </c:pt>
                <c:pt idx="1">
                  <c:v>2</c:v>
                </c:pt>
                <c:pt idx="2">
                  <c:v>1</c:v>
                </c:pt>
                <c:pt idx="3">
                  <c:v>0</c:v>
                </c:pt>
                <c:pt idx="4">
                  <c:v>-1</c:v>
                </c:pt>
                <c:pt idx="5">
                  <c:v>-2</c:v>
                </c:pt>
                <c:pt idx="6">
                  <c:v>-3</c:v>
                </c:pt>
              </c:numCache>
            </c:numRef>
          </c:xVal>
          <c:yVal>
            <c:numRef>
              <c:f>Frequencies!$U$4:$U$10</c:f>
              <c:numCache>
                <c:formatCode>General</c:formatCode>
                <c:ptCount val="7"/>
                <c:pt idx="0">
                  <c:v>3</c:v>
                </c:pt>
                <c:pt idx="1">
                  <c:v>18</c:v>
                </c:pt>
                <c:pt idx="2">
                  <c:v>30</c:v>
                </c:pt>
                <c:pt idx="3">
                  <c:v>14</c:v>
                </c:pt>
                <c:pt idx="4">
                  <c:v>10</c:v>
                </c:pt>
                <c:pt idx="5">
                  <c:v>1</c:v>
                </c:pt>
                <c:pt idx="6">
                  <c:v>0</c:v>
                </c:pt>
              </c:numCache>
            </c:numRef>
          </c:yVal>
          <c:smooth val="1"/>
          <c:extLst>
            <c:ext xmlns:c16="http://schemas.microsoft.com/office/drawing/2014/chart" uri="{C3380CC4-5D6E-409C-BE32-E72D297353CC}">
              <c16:uniqueId val="{00000000-FBD9-4FB4-B8AA-09435C3F10EA}"/>
            </c:ext>
          </c:extLst>
        </c:ser>
        <c:ser>
          <c:idx val="1"/>
          <c:order val="1"/>
          <c:tx>
            <c:strRef>
              <c:f>Frequencies!$V$3</c:f>
              <c:strCache>
                <c:ptCount val="1"/>
                <c:pt idx="0">
                  <c:v>Discussive Q6</c:v>
                </c:pt>
              </c:strCache>
            </c:strRef>
          </c:tx>
          <c:spPr>
            <a:ln w="28575" cap="rnd">
              <a:solidFill>
                <a:schemeClr val="accent2"/>
              </a:solidFill>
              <a:round/>
            </a:ln>
            <a:effectLst/>
          </c:spPr>
          <c:marker>
            <c:symbol val="none"/>
          </c:marker>
          <c:xVal>
            <c:numRef>
              <c:f>Frequencies!$A$4:$A$10</c:f>
              <c:numCache>
                <c:formatCode>General</c:formatCode>
                <c:ptCount val="7"/>
                <c:pt idx="0">
                  <c:v>3</c:v>
                </c:pt>
                <c:pt idx="1">
                  <c:v>2</c:v>
                </c:pt>
                <c:pt idx="2">
                  <c:v>1</c:v>
                </c:pt>
                <c:pt idx="3">
                  <c:v>0</c:v>
                </c:pt>
                <c:pt idx="4">
                  <c:v>-1</c:v>
                </c:pt>
                <c:pt idx="5">
                  <c:v>-2</c:v>
                </c:pt>
                <c:pt idx="6">
                  <c:v>-3</c:v>
                </c:pt>
              </c:numCache>
            </c:numRef>
          </c:xVal>
          <c:yVal>
            <c:numRef>
              <c:f>Frequencies!$V$4:$V$10</c:f>
              <c:numCache>
                <c:formatCode>General</c:formatCode>
                <c:ptCount val="7"/>
                <c:pt idx="0">
                  <c:v>3</c:v>
                </c:pt>
                <c:pt idx="1">
                  <c:v>8</c:v>
                </c:pt>
                <c:pt idx="2">
                  <c:v>25</c:v>
                </c:pt>
                <c:pt idx="3">
                  <c:v>17</c:v>
                </c:pt>
                <c:pt idx="4">
                  <c:v>17</c:v>
                </c:pt>
                <c:pt idx="5">
                  <c:v>4</c:v>
                </c:pt>
                <c:pt idx="6">
                  <c:v>2</c:v>
                </c:pt>
              </c:numCache>
            </c:numRef>
          </c:yVal>
          <c:smooth val="1"/>
          <c:extLst>
            <c:ext xmlns:c16="http://schemas.microsoft.com/office/drawing/2014/chart" uri="{C3380CC4-5D6E-409C-BE32-E72D297353CC}">
              <c16:uniqueId val="{00000001-FBD9-4FB4-B8AA-09435C3F10EA}"/>
            </c:ext>
          </c:extLst>
        </c:ser>
        <c:dLbls>
          <c:showLegendKey val="0"/>
          <c:showVal val="0"/>
          <c:showCatName val="0"/>
          <c:showSerName val="0"/>
          <c:showPercent val="0"/>
          <c:showBubbleSize val="0"/>
        </c:dLbls>
        <c:axId val="732410816"/>
        <c:axId val="732405056"/>
      </c:scatterChart>
      <c:valAx>
        <c:axId val="732410816"/>
        <c:scaling>
          <c:orientation val="minMax"/>
          <c:max val="3"/>
          <c:min val="-3"/>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05056"/>
        <c:crosses val="autoZero"/>
        <c:crossBetween val="midCat"/>
        <c:majorUnit val="1"/>
      </c:valAx>
      <c:valAx>
        <c:axId val="732405056"/>
        <c:scaling>
          <c:orientation val="minMax"/>
          <c:max val="35"/>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10816"/>
        <c:crossesAt val="-3"/>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tx>
            <c:strRef>
              <c:f>Frequencies!$X$3</c:f>
              <c:strCache>
                <c:ptCount val="1"/>
                <c:pt idx="0">
                  <c:v>Lego Q7</c:v>
                </c:pt>
              </c:strCache>
            </c:strRef>
          </c:tx>
          <c:spPr>
            <a:ln w="28575" cap="rnd">
              <a:solidFill>
                <a:schemeClr val="accent1"/>
              </a:solidFill>
              <a:round/>
            </a:ln>
            <a:effectLst/>
          </c:spPr>
          <c:marker>
            <c:symbol val="none"/>
          </c:marker>
          <c:xVal>
            <c:numRef>
              <c:f>Frequencies!$A$4:$A$10</c:f>
              <c:numCache>
                <c:formatCode>General</c:formatCode>
                <c:ptCount val="7"/>
                <c:pt idx="0">
                  <c:v>3</c:v>
                </c:pt>
                <c:pt idx="1">
                  <c:v>2</c:v>
                </c:pt>
                <c:pt idx="2">
                  <c:v>1</c:v>
                </c:pt>
                <c:pt idx="3">
                  <c:v>0</c:v>
                </c:pt>
                <c:pt idx="4">
                  <c:v>-1</c:v>
                </c:pt>
                <c:pt idx="5">
                  <c:v>-2</c:v>
                </c:pt>
                <c:pt idx="6">
                  <c:v>-3</c:v>
                </c:pt>
              </c:numCache>
            </c:numRef>
          </c:xVal>
          <c:yVal>
            <c:numRef>
              <c:f>Frequencies!$X$4:$X$10</c:f>
              <c:numCache>
                <c:formatCode>General</c:formatCode>
                <c:ptCount val="7"/>
                <c:pt idx="0">
                  <c:v>6</c:v>
                </c:pt>
                <c:pt idx="1">
                  <c:v>16</c:v>
                </c:pt>
                <c:pt idx="2">
                  <c:v>33</c:v>
                </c:pt>
                <c:pt idx="3">
                  <c:v>16</c:v>
                </c:pt>
                <c:pt idx="4">
                  <c:v>4</c:v>
                </c:pt>
                <c:pt idx="5">
                  <c:v>1</c:v>
                </c:pt>
                <c:pt idx="6">
                  <c:v>0</c:v>
                </c:pt>
              </c:numCache>
            </c:numRef>
          </c:yVal>
          <c:smooth val="1"/>
          <c:extLst>
            <c:ext xmlns:c16="http://schemas.microsoft.com/office/drawing/2014/chart" uri="{C3380CC4-5D6E-409C-BE32-E72D297353CC}">
              <c16:uniqueId val="{00000000-C6C6-4DCB-AEA3-36D0B6A6D228}"/>
            </c:ext>
          </c:extLst>
        </c:ser>
        <c:ser>
          <c:idx val="1"/>
          <c:order val="1"/>
          <c:tx>
            <c:strRef>
              <c:f>Frequencies!$Y$3</c:f>
              <c:strCache>
                <c:ptCount val="1"/>
                <c:pt idx="0">
                  <c:v>Discussive Q7</c:v>
                </c:pt>
              </c:strCache>
            </c:strRef>
          </c:tx>
          <c:spPr>
            <a:ln w="28575" cap="rnd">
              <a:solidFill>
                <a:schemeClr val="accent2"/>
              </a:solidFill>
              <a:round/>
            </a:ln>
            <a:effectLst/>
          </c:spPr>
          <c:marker>
            <c:symbol val="none"/>
          </c:marker>
          <c:xVal>
            <c:numRef>
              <c:f>Frequencies!$A$4:$A$10</c:f>
              <c:numCache>
                <c:formatCode>General</c:formatCode>
                <c:ptCount val="7"/>
                <c:pt idx="0">
                  <c:v>3</c:v>
                </c:pt>
                <c:pt idx="1">
                  <c:v>2</c:v>
                </c:pt>
                <c:pt idx="2">
                  <c:v>1</c:v>
                </c:pt>
                <c:pt idx="3">
                  <c:v>0</c:v>
                </c:pt>
                <c:pt idx="4">
                  <c:v>-1</c:v>
                </c:pt>
                <c:pt idx="5">
                  <c:v>-2</c:v>
                </c:pt>
                <c:pt idx="6">
                  <c:v>-3</c:v>
                </c:pt>
              </c:numCache>
            </c:numRef>
          </c:xVal>
          <c:yVal>
            <c:numRef>
              <c:f>Frequencies!$Y$4:$Y$10</c:f>
              <c:numCache>
                <c:formatCode>General</c:formatCode>
                <c:ptCount val="7"/>
                <c:pt idx="0">
                  <c:v>5</c:v>
                </c:pt>
                <c:pt idx="1">
                  <c:v>10</c:v>
                </c:pt>
                <c:pt idx="2">
                  <c:v>31</c:v>
                </c:pt>
                <c:pt idx="3">
                  <c:v>13</c:v>
                </c:pt>
                <c:pt idx="4">
                  <c:v>10</c:v>
                </c:pt>
                <c:pt idx="5">
                  <c:v>4</c:v>
                </c:pt>
                <c:pt idx="6">
                  <c:v>2</c:v>
                </c:pt>
              </c:numCache>
            </c:numRef>
          </c:yVal>
          <c:smooth val="1"/>
          <c:extLst>
            <c:ext xmlns:c16="http://schemas.microsoft.com/office/drawing/2014/chart" uri="{C3380CC4-5D6E-409C-BE32-E72D297353CC}">
              <c16:uniqueId val="{00000001-C6C6-4DCB-AEA3-36D0B6A6D228}"/>
            </c:ext>
          </c:extLst>
        </c:ser>
        <c:dLbls>
          <c:showLegendKey val="0"/>
          <c:showVal val="0"/>
          <c:showCatName val="0"/>
          <c:showSerName val="0"/>
          <c:showPercent val="0"/>
          <c:showBubbleSize val="0"/>
        </c:dLbls>
        <c:axId val="732410816"/>
        <c:axId val="732405056"/>
      </c:scatterChart>
      <c:valAx>
        <c:axId val="732410816"/>
        <c:scaling>
          <c:orientation val="minMax"/>
          <c:max val="3"/>
          <c:min val="-3"/>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05056"/>
        <c:crosses val="autoZero"/>
        <c:crossBetween val="midCat"/>
        <c:majorUnit val="1"/>
      </c:valAx>
      <c:valAx>
        <c:axId val="732405056"/>
        <c:scaling>
          <c:orientation val="minMax"/>
          <c:max val="35"/>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10816"/>
        <c:crossesAt val="-3"/>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tx>
            <c:strRef>
              <c:f>Frequencies!$AA$3</c:f>
              <c:strCache>
                <c:ptCount val="1"/>
                <c:pt idx="0">
                  <c:v>Lego Q8</c:v>
                </c:pt>
              </c:strCache>
            </c:strRef>
          </c:tx>
          <c:spPr>
            <a:ln w="28575" cap="rnd">
              <a:solidFill>
                <a:schemeClr val="accent1"/>
              </a:solidFill>
              <a:round/>
            </a:ln>
            <a:effectLst/>
          </c:spPr>
          <c:marker>
            <c:symbol val="none"/>
          </c:marker>
          <c:xVal>
            <c:numRef>
              <c:f>Frequencies!$A$4:$A$10</c:f>
              <c:numCache>
                <c:formatCode>General</c:formatCode>
                <c:ptCount val="7"/>
                <c:pt idx="0">
                  <c:v>3</c:v>
                </c:pt>
                <c:pt idx="1">
                  <c:v>2</c:v>
                </c:pt>
                <c:pt idx="2">
                  <c:v>1</c:v>
                </c:pt>
                <c:pt idx="3">
                  <c:v>0</c:v>
                </c:pt>
                <c:pt idx="4">
                  <c:v>-1</c:v>
                </c:pt>
                <c:pt idx="5">
                  <c:v>-2</c:v>
                </c:pt>
                <c:pt idx="6">
                  <c:v>-3</c:v>
                </c:pt>
              </c:numCache>
            </c:numRef>
          </c:xVal>
          <c:yVal>
            <c:numRef>
              <c:f>Frequencies!$AA$4:$AA$10</c:f>
              <c:numCache>
                <c:formatCode>General</c:formatCode>
                <c:ptCount val="7"/>
                <c:pt idx="0">
                  <c:v>3</c:v>
                </c:pt>
                <c:pt idx="1">
                  <c:v>13</c:v>
                </c:pt>
                <c:pt idx="2">
                  <c:v>29</c:v>
                </c:pt>
                <c:pt idx="3">
                  <c:v>11</c:v>
                </c:pt>
                <c:pt idx="4">
                  <c:v>16</c:v>
                </c:pt>
                <c:pt idx="5">
                  <c:v>2</c:v>
                </c:pt>
                <c:pt idx="6">
                  <c:v>2</c:v>
                </c:pt>
              </c:numCache>
            </c:numRef>
          </c:yVal>
          <c:smooth val="1"/>
          <c:extLst>
            <c:ext xmlns:c16="http://schemas.microsoft.com/office/drawing/2014/chart" uri="{C3380CC4-5D6E-409C-BE32-E72D297353CC}">
              <c16:uniqueId val="{00000000-D2DC-43FE-A182-FC58034F072B}"/>
            </c:ext>
          </c:extLst>
        </c:ser>
        <c:ser>
          <c:idx val="1"/>
          <c:order val="1"/>
          <c:tx>
            <c:strRef>
              <c:f>Frequencies!$AB$3</c:f>
              <c:strCache>
                <c:ptCount val="1"/>
                <c:pt idx="0">
                  <c:v>Discussive Q8</c:v>
                </c:pt>
              </c:strCache>
            </c:strRef>
          </c:tx>
          <c:spPr>
            <a:ln w="28575" cap="rnd">
              <a:solidFill>
                <a:schemeClr val="accent2"/>
              </a:solidFill>
              <a:round/>
            </a:ln>
            <a:effectLst/>
          </c:spPr>
          <c:marker>
            <c:symbol val="none"/>
          </c:marker>
          <c:xVal>
            <c:numRef>
              <c:f>Frequencies!$A$4:$A$10</c:f>
              <c:numCache>
                <c:formatCode>General</c:formatCode>
                <c:ptCount val="7"/>
                <c:pt idx="0">
                  <c:v>3</c:v>
                </c:pt>
                <c:pt idx="1">
                  <c:v>2</c:v>
                </c:pt>
                <c:pt idx="2">
                  <c:v>1</c:v>
                </c:pt>
                <c:pt idx="3">
                  <c:v>0</c:v>
                </c:pt>
                <c:pt idx="4">
                  <c:v>-1</c:v>
                </c:pt>
                <c:pt idx="5">
                  <c:v>-2</c:v>
                </c:pt>
                <c:pt idx="6">
                  <c:v>-3</c:v>
                </c:pt>
              </c:numCache>
            </c:numRef>
          </c:xVal>
          <c:yVal>
            <c:numRef>
              <c:f>Frequencies!$AB$4:$AB$10</c:f>
              <c:numCache>
                <c:formatCode>General</c:formatCode>
                <c:ptCount val="7"/>
                <c:pt idx="0">
                  <c:v>3</c:v>
                </c:pt>
                <c:pt idx="1">
                  <c:v>5</c:v>
                </c:pt>
                <c:pt idx="2">
                  <c:v>15</c:v>
                </c:pt>
                <c:pt idx="3">
                  <c:v>17</c:v>
                </c:pt>
                <c:pt idx="4">
                  <c:v>26</c:v>
                </c:pt>
                <c:pt idx="5">
                  <c:v>6</c:v>
                </c:pt>
                <c:pt idx="6">
                  <c:v>3</c:v>
                </c:pt>
              </c:numCache>
            </c:numRef>
          </c:yVal>
          <c:smooth val="1"/>
          <c:extLst>
            <c:ext xmlns:c16="http://schemas.microsoft.com/office/drawing/2014/chart" uri="{C3380CC4-5D6E-409C-BE32-E72D297353CC}">
              <c16:uniqueId val="{00000001-D2DC-43FE-A182-FC58034F072B}"/>
            </c:ext>
          </c:extLst>
        </c:ser>
        <c:dLbls>
          <c:showLegendKey val="0"/>
          <c:showVal val="0"/>
          <c:showCatName val="0"/>
          <c:showSerName val="0"/>
          <c:showPercent val="0"/>
          <c:showBubbleSize val="0"/>
        </c:dLbls>
        <c:axId val="732410816"/>
        <c:axId val="732405056"/>
      </c:scatterChart>
      <c:valAx>
        <c:axId val="732410816"/>
        <c:scaling>
          <c:orientation val="minMax"/>
          <c:max val="3"/>
          <c:min val="-3"/>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05056"/>
        <c:crosses val="autoZero"/>
        <c:crossBetween val="midCat"/>
        <c:majorUnit val="1"/>
      </c:valAx>
      <c:valAx>
        <c:axId val="732405056"/>
        <c:scaling>
          <c:orientation val="minMax"/>
          <c:max val="35"/>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10816"/>
        <c:crossesAt val="-3"/>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tx>
            <c:strRef>
              <c:f>Frequencies!$AD$3</c:f>
              <c:strCache>
                <c:ptCount val="1"/>
                <c:pt idx="0">
                  <c:v>Lego Q9</c:v>
                </c:pt>
              </c:strCache>
            </c:strRef>
          </c:tx>
          <c:spPr>
            <a:ln w="28575" cap="rnd">
              <a:solidFill>
                <a:schemeClr val="accent1"/>
              </a:solidFill>
              <a:round/>
            </a:ln>
            <a:effectLst/>
          </c:spPr>
          <c:marker>
            <c:symbol val="none"/>
          </c:marker>
          <c:xVal>
            <c:numRef>
              <c:f>Frequencies!$A$4:$A$10</c:f>
              <c:numCache>
                <c:formatCode>General</c:formatCode>
                <c:ptCount val="7"/>
                <c:pt idx="0">
                  <c:v>3</c:v>
                </c:pt>
                <c:pt idx="1">
                  <c:v>2</c:v>
                </c:pt>
                <c:pt idx="2">
                  <c:v>1</c:v>
                </c:pt>
                <c:pt idx="3">
                  <c:v>0</c:v>
                </c:pt>
                <c:pt idx="4">
                  <c:v>-1</c:v>
                </c:pt>
                <c:pt idx="5">
                  <c:v>-2</c:v>
                </c:pt>
                <c:pt idx="6">
                  <c:v>-3</c:v>
                </c:pt>
              </c:numCache>
            </c:numRef>
          </c:xVal>
          <c:yVal>
            <c:numRef>
              <c:f>Frequencies!$AD$4:$AD$10</c:f>
              <c:numCache>
                <c:formatCode>General</c:formatCode>
                <c:ptCount val="7"/>
                <c:pt idx="0">
                  <c:v>3</c:v>
                </c:pt>
                <c:pt idx="1">
                  <c:v>16</c:v>
                </c:pt>
                <c:pt idx="2">
                  <c:v>28</c:v>
                </c:pt>
                <c:pt idx="3">
                  <c:v>15</c:v>
                </c:pt>
                <c:pt idx="4">
                  <c:v>11</c:v>
                </c:pt>
                <c:pt idx="5">
                  <c:v>2</c:v>
                </c:pt>
                <c:pt idx="6">
                  <c:v>1</c:v>
                </c:pt>
              </c:numCache>
            </c:numRef>
          </c:yVal>
          <c:smooth val="1"/>
          <c:extLst>
            <c:ext xmlns:c16="http://schemas.microsoft.com/office/drawing/2014/chart" uri="{C3380CC4-5D6E-409C-BE32-E72D297353CC}">
              <c16:uniqueId val="{00000000-274F-461C-A7B6-6F775CDF4AF6}"/>
            </c:ext>
          </c:extLst>
        </c:ser>
        <c:ser>
          <c:idx val="1"/>
          <c:order val="1"/>
          <c:tx>
            <c:strRef>
              <c:f>Frequencies!$AE$3</c:f>
              <c:strCache>
                <c:ptCount val="1"/>
                <c:pt idx="0">
                  <c:v>Discussive Q9</c:v>
                </c:pt>
              </c:strCache>
            </c:strRef>
          </c:tx>
          <c:spPr>
            <a:ln w="28575" cap="rnd">
              <a:solidFill>
                <a:schemeClr val="accent2"/>
              </a:solidFill>
              <a:round/>
            </a:ln>
            <a:effectLst/>
          </c:spPr>
          <c:marker>
            <c:symbol val="none"/>
          </c:marker>
          <c:xVal>
            <c:numRef>
              <c:f>Frequencies!$A$4:$A$10</c:f>
              <c:numCache>
                <c:formatCode>General</c:formatCode>
                <c:ptCount val="7"/>
                <c:pt idx="0">
                  <c:v>3</c:v>
                </c:pt>
                <c:pt idx="1">
                  <c:v>2</c:v>
                </c:pt>
                <c:pt idx="2">
                  <c:v>1</c:v>
                </c:pt>
                <c:pt idx="3">
                  <c:v>0</c:v>
                </c:pt>
                <c:pt idx="4">
                  <c:v>-1</c:v>
                </c:pt>
                <c:pt idx="5">
                  <c:v>-2</c:v>
                </c:pt>
                <c:pt idx="6">
                  <c:v>-3</c:v>
                </c:pt>
              </c:numCache>
            </c:numRef>
          </c:xVal>
          <c:yVal>
            <c:numRef>
              <c:f>Frequencies!$AE$4:$AE$10</c:f>
              <c:numCache>
                <c:formatCode>General</c:formatCode>
                <c:ptCount val="7"/>
                <c:pt idx="0">
                  <c:v>4</c:v>
                </c:pt>
                <c:pt idx="1">
                  <c:v>5</c:v>
                </c:pt>
                <c:pt idx="2">
                  <c:v>28</c:v>
                </c:pt>
                <c:pt idx="3">
                  <c:v>15</c:v>
                </c:pt>
                <c:pt idx="4">
                  <c:v>14</c:v>
                </c:pt>
                <c:pt idx="5">
                  <c:v>9</c:v>
                </c:pt>
                <c:pt idx="6">
                  <c:v>1</c:v>
                </c:pt>
              </c:numCache>
            </c:numRef>
          </c:yVal>
          <c:smooth val="1"/>
          <c:extLst>
            <c:ext xmlns:c16="http://schemas.microsoft.com/office/drawing/2014/chart" uri="{C3380CC4-5D6E-409C-BE32-E72D297353CC}">
              <c16:uniqueId val="{00000001-274F-461C-A7B6-6F775CDF4AF6}"/>
            </c:ext>
          </c:extLst>
        </c:ser>
        <c:dLbls>
          <c:showLegendKey val="0"/>
          <c:showVal val="0"/>
          <c:showCatName val="0"/>
          <c:showSerName val="0"/>
          <c:showPercent val="0"/>
          <c:showBubbleSize val="0"/>
        </c:dLbls>
        <c:axId val="732410816"/>
        <c:axId val="732405056"/>
      </c:scatterChart>
      <c:valAx>
        <c:axId val="732410816"/>
        <c:scaling>
          <c:orientation val="minMax"/>
          <c:max val="3"/>
          <c:min val="-3"/>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05056"/>
        <c:crosses val="autoZero"/>
        <c:crossBetween val="midCat"/>
        <c:majorUnit val="1"/>
      </c:valAx>
      <c:valAx>
        <c:axId val="732405056"/>
        <c:scaling>
          <c:orientation val="minMax"/>
          <c:max val="35"/>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10816"/>
        <c:crossesAt val="-3"/>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tx>
            <c:strRef>
              <c:f>Frequencies!$AG$3</c:f>
              <c:strCache>
                <c:ptCount val="1"/>
                <c:pt idx="0">
                  <c:v>Lego Q10</c:v>
                </c:pt>
              </c:strCache>
            </c:strRef>
          </c:tx>
          <c:spPr>
            <a:ln w="28575" cap="rnd">
              <a:solidFill>
                <a:schemeClr val="accent1"/>
              </a:solidFill>
              <a:round/>
            </a:ln>
            <a:effectLst/>
          </c:spPr>
          <c:marker>
            <c:symbol val="none"/>
          </c:marker>
          <c:xVal>
            <c:numRef>
              <c:f>Frequencies!$A$4:$A$10</c:f>
              <c:numCache>
                <c:formatCode>General</c:formatCode>
                <c:ptCount val="7"/>
                <c:pt idx="0">
                  <c:v>3</c:v>
                </c:pt>
                <c:pt idx="1">
                  <c:v>2</c:v>
                </c:pt>
                <c:pt idx="2">
                  <c:v>1</c:v>
                </c:pt>
                <c:pt idx="3">
                  <c:v>0</c:v>
                </c:pt>
                <c:pt idx="4">
                  <c:v>-1</c:v>
                </c:pt>
                <c:pt idx="5">
                  <c:v>-2</c:v>
                </c:pt>
                <c:pt idx="6">
                  <c:v>-3</c:v>
                </c:pt>
              </c:numCache>
            </c:numRef>
          </c:xVal>
          <c:yVal>
            <c:numRef>
              <c:f>Frequencies!$AG$4:$AG$10</c:f>
              <c:numCache>
                <c:formatCode>General</c:formatCode>
                <c:ptCount val="7"/>
                <c:pt idx="0">
                  <c:v>7</c:v>
                </c:pt>
                <c:pt idx="1">
                  <c:v>23</c:v>
                </c:pt>
                <c:pt idx="2">
                  <c:v>25</c:v>
                </c:pt>
                <c:pt idx="3">
                  <c:v>13</c:v>
                </c:pt>
                <c:pt idx="4">
                  <c:v>6</c:v>
                </c:pt>
                <c:pt idx="5">
                  <c:v>2</c:v>
                </c:pt>
                <c:pt idx="6">
                  <c:v>0</c:v>
                </c:pt>
              </c:numCache>
            </c:numRef>
          </c:yVal>
          <c:smooth val="1"/>
          <c:extLst>
            <c:ext xmlns:c16="http://schemas.microsoft.com/office/drawing/2014/chart" uri="{C3380CC4-5D6E-409C-BE32-E72D297353CC}">
              <c16:uniqueId val="{00000000-9521-4D34-BDDE-752DE7B7A566}"/>
            </c:ext>
          </c:extLst>
        </c:ser>
        <c:ser>
          <c:idx val="1"/>
          <c:order val="1"/>
          <c:tx>
            <c:strRef>
              <c:f>Frequencies!$AH$3</c:f>
              <c:strCache>
                <c:ptCount val="1"/>
                <c:pt idx="0">
                  <c:v>Discussive Q10</c:v>
                </c:pt>
              </c:strCache>
            </c:strRef>
          </c:tx>
          <c:spPr>
            <a:ln w="28575" cap="rnd">
              <a:solidFill>
                <a:schemeClr val="accent2"/>
              </a:solidFill>
              <a:round/>
            </a:ln>
            <a:effectLst/>
          </c:spPr>
          <c:marker>
            <c:symbol val="none"/>
          </c:marker>
          <c:xVal>
            <c:numRef>
              <c:f>Frequencies!$A$4:$A$10</c:f>
              <c:numCache>
                <c:formatCode>General</c:formatCode>
                <c:ptCount val="7"/>
                <c:pt idx="0">
                  <c:v>3</c:v>
                </c:pt>
                <c:pt idx="1">
                  <c:v>2</c:v>
                </c:pt>
                <c:pt idx="2">
                  <c:v>1</c:v>
                </c:pt>
                <c:pt idx="3">
                  <c:v>0</c:v>
                </c:pt>
                <c:pt idx="4">
                  <c:v>-1</c:v>
                </c:pt>
                <c:pt idx="5">
                  <c:v>-2</c:v>
                </c:pt>
                <c:pt idx="6">
                  <c:v>-3</c:v>
                </c:pt>
              </c:numCache>
            </c:numRef>
          </c:xVal>
          <c:yVal>
            <c:numRef>
              <c:f>Frequencies!$AH$4:$AH$10</c:f>
              <c:numCache>
                <c:formatCode>General</c:formatCode>
                <c:ptCount val="7"/>
                <c:pt idx="0">
                  <c:v>4</c:v>
                </c:pt>
                <c:pt idx="1">
                  <c:v>6</c:v>
                </c:pt>
                <c:pt idx="2">
                  <c:v>21</c:v>
                </c:pt>
                <c:pt idx="3">
                  <c:v>20</c:v>
                </c:pt>
                <c:pt idx="4">
                  <c:v>17</c:v>
                </c:pt>
                <c:pt idx="5">
                  <c:v>7</c:v>
                </c:pt>
                <c:pt idx="6">
                  <c:v>1</c:v>
                </c:pt>
              </c:numCache>
            </c:numRef>
          </c:yVal>
          <c:smooth val="1"/>
          <c:extLst>
            <c:ext xmlns:c16="http://schemas.microsoft.com/office/drawing/2014/chart" uri="{C3380CC4-5D6E-409C-BE32-E72D297353CC}">
              <c16:uniqueId val="{00000001-9521-4D34-BDDE-752DE7B7A566}"/>
            </c:ext>
          </c:extLst>
        </c:ser>
        <c:dLbls>
          <c:showLegendKey val="0"/>
          <c:showVal val="0"/>
          <c:showCatName val="0"/>
          <c:showSerName val="0"/>
          <c:showPercent val="0"/>
          <c:showBubbleSize val="0"/>
        </c:dLbls>
        <c:axId val="732410816"/>
        <c:axId val="732405056"/>
      </c:scatterChart>
      <c:valAx>
        <c:axId val="732410816"/>
        <c:scaling>
          <c:orientation val="minMax"/>
          <c:max val="3"/>
          <c:min val="-3"/>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05056"/>
        <c:crosses val="autoZero"/>
        <c:crossBetween val="midCat"/>
        <c:majorUnit val="1"/>
      </c:valAx>
      <c:valAx>
        <c:axId val="732405056"/>
        <c:scaling>
          <c:orientation val="minMax"/>
          <c:max val="35"/>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410816"/>
        <c:crossesAt val="-3"/>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'AQs paired'!$BD$83</c:f>
              <c:numCache>
                <c:formatCode>0.00</c:formatCode>
                <c:ptCount val="1"/>
                <c:pt idx="0">
                  <c:v>0.67105263157894735</c:v>
                </c:pt>
              </c:numCache>
            </c:numRef>
          </c:val>
          <c:extLst>
            <c:ext xmlns:c16="http://schemas.microsoft.com/office/drawing/2014/chart" uri="{C3380CC4-5D6E-409C-BE32-E72D297353CC}">
              <c16:uniqueId val="{00000000-620A-4B8F-8EE0-74918EF510FC}"/>
            </c:ext>
          </c:extLst>
        </c:ser>
        <c:ser>
          <c:idx val="1"/>
          <c:order val="1"/>
          <c:spPr>
            <a:solidFill>
              <a:schemeClr val="accent2"/>
            </a:solidFill>
            <a:ln>
              <a:noFill/>
            </a:ln>
            <a:effectLst/>
          </c:spPr>
          <c:invertIfNegative val="0"/>
          <c:val>
            <c:numRef>
              <c:f>'AQs paired'!$BE$83</c:f>
              <c:numCache>
                <c:formatCode>0.00</c:formatCode>
                <c:ptCount val="1"/>
                <c:pt idx="0">
                  <c:v>0.19736842105263158</c:v>
                </c:pt>
              </c:numCache>
            </c:numRef>
          </c:val>
          <c:extLst>
            <c:ext xmlns:c16="http://schemas.microsoft.com/office/drawing/2014/chart" uri="{C3380CC4-5D6E-409C-BE32-E72D297353CC}">
              <c16:uniqueId val="{00000001-620A-4B8F-8EE0-74918EF510FC}"/>
            </c:ext>
          </c:extLst>
        </c:ser>
        <c:dLbls>
          <c:showLegendKey val="0"/>
          <c:showVal val="0"/>
          <c:showCatName val="0"/>
          <c:showSerName val="0"/>
          <c:showPercent val="0"/>
          <c:showBubbleSize val="0"/>
        </c:dLbls>
        <c:gapWidth val="219"/>
        <c:overlap val="-27"/>
        <c:axId val="813648176"/>
        <c:axId val="813649616"/>
      </c:barChart>
      <c:catAx>
        <c:axId val="81364817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3649616"/>
        <c:crosses val="autoZero"/>
        <c:auto val="1"/>
        <c:lblAlgn val="ctr"/>
        <c:lblOffset val="100"/>
        <c:noMultiLvlLbl val="0"/>
      </c:catAx>
      <c:valAx>
        <c:axId val="813649616"/>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364817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Frequencies!$AP$25</c:f>
              <c:strCache>
                <c:ptCount val="1"/>
                <c:pt idx="0">
                  <c:v>Descriptive (+ve)</c:v>
                </c:pt>
              </c:strCache>
            </c:strRef>
          </c:tx>
          <c:spPr>
            <a:solidFill>
              <a:schemeClr val="accent2"/>
            </a:solidFill>
            <a:ln>
              <a:noFill/>
            </a:ln>
            <a:effectLst/>
          </c:spPr>
          <c:invertIfNegative val="0"/>
          <c:cat>
            <c:strRef>
              <c:f>Frequencies!$AO$26:$AO$35</c:f>
              <c:strCache>
                <c:ptCount val="10"/>
                <c:pt idx="0">
                  <c:v>Q1</c:v>
                </c:pt>
                <c:pt idx="1">
                  <c:v>Q2</c:v>
                </c:pt>
                <c:pt idx="2">
                  <c:v>Q3</c:v>
                </c:pt>
                <c:pt idx="3">
                  <c:v>Q4</c:v>
                </c:pt>
                <c:pt idx="4">
                  <c:v>Q5</c:v>
                </c:pt>
                <c:pt idx="5">
                  <c:v>Q6</c:v>
                </c:pt>
                <c:pt idx="6">
                  <c:v>Q7</c:v>
                </c:pt>
                <c:pt idx="7">
                  <c:v>Q8</c:v>
                </c:pt>
                <c:pt idx="8">
                  <c:v>Q9</c:v>
                </c:pt>
                <c:pt idx="9">
                  <c:v>Q10</c:v>
                </c:pt>
              </c:strCache>
            </c:strRef>
          </c:cat>
          <c:val>
            <c:numRef>
              <c:f>Frequencies!$AP$26:$AP$35</c:f>
              <c:numCache>
                <c:formatCode>0.0</c:formatCode>
                <c:ptCount val="10"/>
                <c:pt idx="0">
                  <c:v>39.473684210526315</c:v>
                </c:pt>
                <c:pt idx="1">
                  <c:v>47.368421052631575</c:v>
                </c:pt>
                <c:pt idx="2">
                  <c:v>73.68421052631578</c:v>
                </c:pt>
                <c:pt idx="3">
                  <c:v>70.666666666666657</c:v>
                </c:pt>
                <c:pt idx="4">
                  <c:v>57.89473684210526</c:v>
                </c:pt>
                <c:pt idx="5">
                  <c:v>47.368421052631582</c:v>
                </c:pt>
                <c:pt idx="6">
                  <c:v>61.333333333333336</c:v>
                </c:pt>
                <c:pt idx="7">
                  <c:v>30.666666666666668</c:v>
                </c:pt>
                <c:pt idx="8">
                  <c:v>48.68421052631578</c:v>
                </c:pt>
                <c:pt idx="9">
                  <c:v>40.789473684210527</c:v>
                </c:pt>
              </c:numCache>
            </c:numRef>
          </c:val>
          <c:extLst>
            <c:ext xmlns:c16="http://schemas.microsoft.com/office/drawing/2014/chart" uri="{C3380CC4-5D6E-409C-BE32-E72D297353CC}">
              <c16:uniqueId val="{00000000-CC37-4431-8E41-B9830B35AC4D}"/>
            </c:ext>
          </c:extLst>
        </c:ser>
        <c:ser>
          <c:idx val="1"/>
          <c:order val="1"/>
          <c:tx>
            <c:strRef>
              <c:f>Frequencies!$AQ$25</c:f>
              <c:strCache>
                <c:ptCount val="1"/>
                <c:pt idx="0">
                  <c:v>Descriptive (-ve)</c:v>
                </c:pt>
              </c:strCache>
            </c:strRef>
          </c:tx>
          <c:spPr>
            <a:solidFill>
              <a:schemeClr val="accent2">
                <a:lumMod val="50000"/>
              </a:schemeClr>
            </a:solidFill>
            <a:ln>
              <a:noFill/>
            </a:ln>
            <a:effectLst/>
          </c:spPr>
          <c:invertIfNegative val="0"/>
          <c:cat>
            <c:strRef>
              <c:f>Frequencies!$AO$26:$AO$35</c:f>
              <c:strCache>
                <c:ptCount val="10"/>
                <c:pt idx="0">
                  <c:v>Q1</c:v>
                </c:pt>
                <c:pt idx="1">
                  <c:v>Q2</c:v>
                </c:pt>
                <c:pt idx="2">
                  <c:v>Q3</c:v>
                </c:pt>
                <c:pt idx="3">
                  <c:v>Q4</c:v>
                </c:pt>
                <c:pt idx="4">
                  <c:v>Q5</c:v>
                </c:pt>
                <c:pt idx="5">
                  <c:v>Q6</c:v>
                </c:pt>
                <c:pt idx="6">
                  <c:v>Q7</c:v>
                </c:pt>
                <c:pt idx="7">
                  <c:v>Q8</c:v>
                </c:pt>
                <c:pt idx="8">
                  <c:v>Q9</c:v>
                </c:pt>
                <c:pt idx="9">
                  <c:v>Q10</c:v>
                </c:pt>
              </c:strCache>
            </c:strRef>
          </c:cat>
          <c:val>
            <c:numRef>
              <c:f>Frequencies!$AQ$26:$AQ$35</c:f>
              <c:numCache>
                <c:formatCode>0.0</c:formatCode>
                <c:ptCount val="10"/>
                <c:pt idx="0">
                  <c:v>30.263157894736842</c:v>
                </c:pt>
                <c:pt idx="1">
                  <c:v>28.947368421052627</c:v>
                </c:pt>
                <c:pt idx="2">
                  <c:v>11.842105263157894</c:v>
                </c:pt>
                <c:pt idx="3">
                  <c:v>12.000000000000002</c:v>
                </c:pt>
                <c:pt idx="4">
                  <c:v>30.263157894736839</c:v>
                </c:pt>
                <c:pt idx="5">
                  <c:v>30.263157894736842</c:v>
                </c:pt>
                <c:pt idx="6">
                  <c:v>21.333333333333336</c:v>
                </c:pt>
                <c:pt idx="7">
                  <c:v>46.666666666666671</c:v>
                </c:pt>
                <c:pt idx="8">
                  <c:v>31.578947368421048</c:v>
                </c:pt>
                <c:pt idx="9">
                  <c:v>32.89473684210526</c:v>
                </c:pt>
              </c:numCache>
            </c:numRef>
          </c:val>
          <c:extLst>
            <c:ext xmlns:c16="http://schemas.microsoft.com/office/drawing/2014/chart" uri="{C3380CC4-5D6E-409C-BE32-E72D297353CC}">
              <c16:uniqueId val="{00000001-CC37-4431-8E41-B9830B35AC4D}"/>
            </c:ext>
          </c:extLst>
        </c:ser>
        <c:ser>
          <c:idx val="2"/>
          <c:order val="2"/>
          <c:tx>
            <c:strRef>
              <c:f>Frequencies!$AR$25</c:f>
              <c:strCache>
                <c:ptCount val="1"/>
                <c:pt idx="0">
                  <c:v>Lego (+ve)</c:v>
                </c:pt>
              </c:strCache>
            </c:strRef>
          </c:tx>
          <c:spPr>
            <a:solidFill>
              <a:schemeClr val="accent4"/>
            </a:solidFill>
            <a:ln>
              <a:noFill/>
            </a:ln>
            <a:effectLst/>
          </c:spPr>
          <c:invertIfNegative val="0"/>
          <c:cat>
            <c:strRef>
              <c:f>Frequencies!$AO$26:$AO$35</c:f>
              <c:strCache>
                <c:ptCount val="10"/>
                <c:pt idx="0">
                  <c:v>Q1</c:v>
                </c:pt>
                <c:pt idx="1">
                  <c:v>Q2</c:v>
                </c:pt>
                <c:pt idx="2">
                  <c:v>Q3</c:v>
                </c:pt>
                <c:pt idx="3">
                  <c:v>Q4</c:v>
                </c:pt>
                <c:pt idx="4">
                  <c:v>Q5</c:v>
                </c:pt>
                <c:pt idx="5">
                  <c:v>Q6</c:v>
                </c:pt>
                <c:pt idx="6">
                  <c:v>Q7</c:v>
                </c:pt>
                <c:pt idx="7">
                  <c:v>Q8</c:v>
                </c:pt>
                <c:pt idx="8">
                  <c:v>Q9</c:v>
                </c:pt>
                <c:pt idx="9">
                  <c:v>Q10</c:v>
                </c:pt>
              </c:strCache>
            </c:strRef>
          </c:cat>
          <c:val>
            <c:numRef>
              <c:f>Frequencies!$AR$26:$AR$35</c:f>
              <c:numCache>
                <c:formatCode>0.0</c:formatCode>
                <c:ptCount val="10"/>
                <c:pt idx="0">
                  <c:v>88.15789473684211</c:v>
                </c:pt>
                <c:pt idx="1">
                  <c:v>92.10526315789474</c:v>
                </c:pt>
                <c:pt idx="2">
                  <c:v>90.789473684210535</c:v>
                </c:pt>
                <c:pt idx="3">
                  <c:v>86.84210526315789</c:v>
                </c:pt>
                <c:pt idx="4">
                  <c:v>80.26315789473685</c:v>
                </c:pt>
                <c:pt idx="5">
                  <c:v>67.10526315789474</c:v>
                </c:pt>
                <c:pt idx="6">
                  <c:v>72.368421052631589</c:v>
                </c:pt>
                <c:pt idx="7">
                  <c:v>59.21052631578948</c:v>
                </c:pt>
                <c:pt idx="8">
                  <c:v>61.84210526315789</c:v>
                </c:pt>
                <c:pt idx="9">
                  <c:v>72.368421052631589</c:v>
                </c:pt>
              </c:numCache>
            </c:numRef>
          </c:val>
          <c:extLst>
            <c:ext xmlns:c16="http://schemas.microsoft.com/office/drawing/2014/chart" uri="{C3380CC4-5D6E-409C-BE32-E72D297353CC}">
              <c16:uniqueId val="{00000002-CC37-4431-8E41-B9830B35AC4D}"/>
            </c:ext>
          </c:extLst>
        </c:ser>
        <c:ser>
          <c:idx val="3"/>
          <c:order val="3"/>
          <c:tx>
            <c:strRef>
              <c:f>Frequencies!$AS$25</c:f>
              <c:strCache>
                <c:ptCount val="1"/>
                <c:pt idx="0">
                  <c:v>Lego (-ve)</c:v>
                </c:pt>
              </c:strCache>
            </c:strRef>
          </c:tx>
          <c:spPr>
            <a:solidFill>
              <a:schemeClr val="accent4">
                <a:lumMod val="50000"/>
              </a:schemeClr>
            </a:solidFill>
            <a:ln>
              <a:noFill/>
            </a:ln>
            <a:effectLst/>
          </c:spPr>
          <c:invertIfNegative val="0"/>
          <c:cat>
            <c:strRef>
              <c:f>Frequencies!$AO$26:$AO$35</c:f>
              <c:strCache>
                <c:ptCount val="10"/>
                <c:pt idx="0">
                  <c:v>Q1</c:v>
                </c:pt>
                <c:pt idx="1">
                  <c:v>Q2</c:v>
                </c:pt>
                <c:pt idx="2">
                  <c:v>Q3</c:v>
                </c:pt>
                <c:pt idx="3">
                  <c:v>Q4</c:v>
                </c:pt>
                <c:pt idx="4">
                  <c:v>Q5</c:v>
                </c:pt>
                <c:pt idx="5">
                  <c:v>Q6</c:v>
                </c:pt>
                <c:pt idx="6">
                  <c:v>Q7</c:v>
                </c:pt>
                <c:pt idx="7">
                  <c:v>Q8</c:v>
                </c:pt>
                <c:pt idx="8">
                  <c:v>Q9</c:v>
                </c:pt>
                <c:pt idx="9">
                  <c:v>Q10</c:v>
                </c:pt>
              </c:strCache>
            </c:strRef>
          </c:cat>
          <c:val>
            <c:numRef>
              <c:f>Frequencies!$AS$26:$AS$35</c:f>
              <c:numCache>
                <c:formatCode>0.0</c:formatCode>
                <c:ptCount val="10"/>
                <c:pt idx="0">
                  <c:v>2.6315789473684208</c:v>
                </c:pt>
                <c:pt idx="1">
                  <c:v>1.3157894736842104</c:v>
                </c:pt>
                <c:pt idx="2">
                  <c:v>5.2631578947368416</c:v>
                </c:pt>
                <c:pt idx="3">
                  <c:v>5.2631578947368416</c:v>
                </c:pt>
                <c:pt idx="4">
                  <c:v>7.8947368421052628</c:v>
                </c:pt>
                <c:pt idx="5">
                  <c:v>14.473684210526315</c:v>
                </c:pt>
                <c:pt idx="6">
                  <c:v>6.5789473684210522</c:v>
                </c:pt>
                <c:pt idx="7">
                  <c:v>26.315789473684209</c:v>
                </c:pt>
                <c:pt idx="8">
                  <c:v>18.421052631578945</c:v>
                </c:pt>
                <c:pt idx="9">
                  <c:v>10.526315789473683</c:v>
                </c:pt>
              </c:numCache>
            </c:numRef>
          </c:val>
          <c:extLst>
            <c:ext xmlns:c16="http://schemas.microsoft.com/office/drawing/2014/chart" uri="{C3380CC4-5D6E-409C-BE32-E72D297353CC}">
              <c16:uniqueId val="{00000003-CC37-4431-8E41-B9830B35AC4D}"/>
            </c:ext>
          </c:extLst>
        </c:ser>
        <c:dLbls>
          <c:showLegendKey val="0"/>
          <c:showVal val="0"/>
          <c:showCatName val="0"/>
          <c:showSerName val="0"/>
          <c:showPercent val="0"/>
          <c:showBubbleSize val="0"/>
        </c:dLbls>
        <c:gapWidth val="100"/>
        <c:overlap val="-20"/>
        <c:axId val="1412290128"/>
        <c:axId val="1412281008"/>
      </c:barChart>
      <c:catAx>
        <c:axId val="1412290128"/>
        <c:scaling>
          <c:orientation val="minMax"/>
        </c:scaling>
        <c:delete val="0"/>
        <c:axPos val="b"/>
        <c:numFmt formatCode="General" sourceLinked="1"/>
        <c:majorTickMark val="none"/>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12281008"/>
        <c:crosses val="autoZero"/>
        <c:auto val="1"/>
        <c:lblAlgn val="ctr"/>
        <c:lblOffset val="100"/>
        <c:noMultiLvlLbl val="0"/>
      </c:catAx>
      <c:valAx>
        <c:axId val="1412281008"/>
        <c:scaling>
          <c:orientation val="minMax"/>
          <c:max val="10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percentage</a:t>
                </a:r>
                <a:r>
                  <a:rPr lang="en-GB" baseline="0"/>
                  <a:t> of responses</a:t>
                </a:r>
                <a:endParaRPr lang="en-GB"/>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0" sourceLinked="0"/>
        <c:majorTickMark val="none"/>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12290128"/>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Frequencies!$AP$25</c:f>
              <c:strCache>
                <c:ptCount val="1"/>
                <c:pt idx="0">
                  <c:v>Descriptive (+ve)</c:v>
                </c:pt>
              </c:strCache>
            </c:strRef>
          </c:tx>
          <c:spPr>
            <a:solidFill>
              <a:schemeClr val="accent2"/>
            </a:solidFill>
            <a:ln>
              <a:noFill/>
            </a:ln>
            <a:effectLst/>
          </c:spPr>
          <c:invertIfNegative val="0"/>
          <c:cat>
            <c:strRef>
              <c:f>Frequencies!$AO$26:$AO$35</c:f>
              <c:strCache>
                <c:ptCount val="10"/>
                <c:pt idx="0">
                  <c:v>Q1</c:v>
                </c:pt>
                <c:pt idx="1">
                  <c:v>Q2</c:v>
                </c:pt>
                <c:pt idx="2">
                  <c:v>Q3</c:v>
                </c:pt>
                <c:pt idx="3">
                  <c:v>Q4</c:v>
                </c:pt>
                <c:pt idx="4">
                  <c:v>Q5</c:v>
                </c:pt>
                <c:pt idx="5">
                  <c:v>Q6</c:v>
                </c:pt>
                <c:pt idx="6">
                  <c:v>Q7</c:v>
                </c:pt>
                <c:pt idx="7">
                  <c:v>Q8</c:v>
                </c:pt>
                <c:pt idx="8">
                  <c:v>Q9</c:v>
                </c:pt>
                <c:pt idx="9">
                  <c:v>Q10</c:v>
                </c:pt>
              </c:strCache>
            </c:strRef>
          </c:cat>
          <c:val>
            <c:numRef>
              <c:f>Frequencies!$AP$26:$AP$35</c:f>
              <c:numCache>
                <c:formatCode>0.0</c:formatCode>
                <c:ptCount val="10"/>
                <c:pt idx="0">
                  <c:v>39.473684210526315</c:v>
                </c:pt>
                <c:pt idx="1">
                  <c:v>47.368421052631575</c:v>
                </c:pt>
                <c:pt idx="2">
                  <c:v>73.68421052631578</c:v>
                </c:pt>
                <c:pt idx="3">
                  <c:v>70.666666666666657</c:v>
                </c:pt>
                <c:pt idx="4">
                  <c:v>57.89473684210526</c:v>
                </c:pt>
                <c:pt idx="5">
                  <c:v>47.368421052631582</c:v>
                </c:pt>
                <c:pt idx="6">
                  <c:v>61.333333333333336</c:v>
                </c:pt>
                <c:pt idx="7">
                  <c:v>30.666666666666668</c:v>
                </c:pt>
                <c:pt idx="8">
                  <c:v>48.68421052631578</c:v>
                </c:pt>
                <c:pt idx="9">
                  <c:v>40.789473684210527</c:v>
                </c:pt>
              </c:numCache>
            </c:numRef>
          </c:val>
          <c:extLst>
            <c:ext xmlns:c16="http://schemas.microsoft.com/office/drawing/2014/chart" uri="{C3380CC4-5D6E-409C-BE32-E72D297353CC}">
              <c16:uniqueId val="{00000000-416E-4141-8780-BE2B4A779CAE}"/>
            </c:ext>
          </c:extLst>
        </c:ser>
        <c:ser>
          <c:idx val="1"/>
          <c:order val="1"/>
          <c:tx>
            <c:strRef>
              <c:f>Frequencies!$AQ$25</c:f>
              <c:strCache>
                <c:ptCount val="1"/>
                <c:pt idx="0">
                  <c:v>Descriptive (-ve)</c:v>
                </c:pt>
              </c:strCache>
            </c:strRef>
          </c:tx>
          <c:spPr>
            <a:solidFill>
              <a:schemeClr val="accent2">
                <a:lumMod val="50000"/>
              </a:schemeClr>
            </a:solidFill>
            <a:ln>
              <a:noFill/>
            </a:ln>
            <a:effectLst/>
          </c:spPr>
          <c:invertIfNegative val="0"/>
          <c:cat>
            <c:strRef>
              <c:f>Frequencies!$AO$26:$AO$35</c:f>
              <c:strCache>
                <c:ptCount val="10"/>
                <c:pt idx="0">
                  <c:v>Q1</c:v>
                </c:pt>
                <c:pt idx="1">
                  <c:v>Q2</c:v>
                </c:pt>
                <c:pt idx="2">
                  <c:v>Q3</c:v>
                </c:pt>
                <c:pt idx="3">
                  <c:v>Q4</c:v>
                </c:pt>
                <c:pt idx="4">
                  <c:v>Q5</c:v>
                </c:pt>
                <c:pt idx="5">
                  <c:v>Q6</c:v>
                </c:pt>
                <c:pt idx="6">
                  <c:v>Q7</c:v>
                </c:pt>
                <c:pt idx="7">
                  <c:v>Q8</c:v>
                </c:pt>
                <c:pt idx="8">
                  <c:v>Q9</c:v>
                </c:pt>
                <c:pt idx="9">
                  <c:v>Q10</c:v>
                </c:pt>
              </c:strCache>
            </c:strRef>
          </c:cat>
          <c:val>
            <c:numRef>
              <c:f>Frequencies!$AQ$26:$AQ$35</c:f>
              <c:numCache>
                <c:formatCode>0.0</c:formatCode>
                <c:ptCount val="10"/>
                <c:pt idx="0">
                  <c:v>30.263157894736842</c:v>
                </c:pt>
                <c:pt idx="1">
                  <c:v>28.947368421052627</c:v>
                </c:pt>
                <c:pt idx="2">
                  <c:v>11.842105263157894</c:v>
                </c:pt>
                <c:pt idx="3">
                  <c:v>12.000000000000002</c:v>
                </c:pt>
                <c:pt idx="4">
                  <c:v>30.263157894736839</c:v>
                </c:pt>
                <c:pt idx="5">
                  <c:v>30.263157894736842</c:v>
                </c:pt>
                <c:pt idx="6">
                  <c:v>21.333333333333336</c:v>
                </c:pt>
                <c:pt idx="7">
                  <c:v>46.666666666666671</c:v>
                </c:pt>
                <c:pt idx="8">
                  <c:v>31.578947368421048</c:v>
                </c:pt>
                <c:pt idx="9">
                  <c:v>32.89473684210526</c:v>
                </c:pt>
              </c:numCache>
            </c:numRef>
          </c:val>
          <c:extLst>
            <c:ext xmlns:c16="http://schemas.microsoft.com/office/drawing/2014/chart" uri="{C3380CC4-5D6E-409C-BE32-E72D297353CC}">
              <c16:uniqueId val="{00000001-416E-4141-8780-BE2B4A779CAE}"/>
            </c:ext>
          </c:extLst>
        </c:ser>
        <c:ser>
          <c:idx val="2"/>
          <c:order val="2"/>
          <c:tx>
            <c:strRef>
              <c:f>Frequencies!$AR$25</c:f>
              <c:strCache>
                <c:ptCount val="1"/>
                <c:pt idx="0">
                  <c:v>Lego (+ve)</c:v>
                </c:pt>
              </c:strCache>
            </c:strRef>
          </c:tx>
          <c:spPr>
            <a:solidFill>
              <a:schemeClr val="accent4"/>
            </a:solidFill>
            <a:ln>
              <a:noFill/>
            </a:ln>
            <a:effectLst/>
          </c:spPr>
          <c:invertIfNegative val="0"/>
          <c:cat>
            <c:strRef>
              <c:f>Frequencies!$AO$26:$AO$35</c:f>
              <c:strCache>
                <c:ptCount val="10"/>
                <c:pt idx="0">
                  <c:v>Q1</c:v>
                </c:pt>
                <c:pt idx="1">
                  <c:v>Q2</c:v>
                </c:pt>
                <c:pt idx="2">
                  <c:v>Q3</c:v>
                </c:pt>
                <c:pt idx="3">
                  <c:v>Q4</c:v>
                </c:pt>
                <c:pt idx="4">
                  <c:v>Q5</c:v>
                </c:pt>
                <c:pt idx="5">
                  <c:v>Q6</c:v>
                </c:pt>
                <c:pt idx="6">
                  <c:v>Q7</c:v>
                </c:pt>
                <c:pt idx="7">
                  <c:v>Q8</c:v>
                </c:pt>
                <c:pt idx="8">
                  <c:v>Q9</c:v>
                </c:pt>
                <c:pt idx="9">
                  <c:v>Q10</c:v>
                </c:pt>
              </c:strCache>
            </c:strRef>
          </c:cat>
          <c:val>
            <c:numRef>
              <c:f>Frequencies!$AR$26:$AR$35</c:f>
              <c:numCache>
                <c:formatCode>0.0</c:formatCode>
                <c:ptCount val="10"/>
                <c:pt idx="0">
                  <c:v>88.15789473684211</c:v>
                </c:pt>
                <c:pt idx="1">
                  <c:v>92.10526315789474</c:v>
                </c:pt>
                <c:pt idx="2">
                  <c:v>90.789473684210535</c:v>
                </c:pt>
                <c:pt idx="3">
                  <c:v>86.84210526315789</c:v>
                </c:pt>
                <c:pt idx="4">
                  <c:v>80.26315789473685</c:v>
                </c:pt>
                <c:pt idx="5">
                  <c:v>67.10526315789474</c:v>
                </c:pt>
                <c:pt idx="6">
                  <c:v>72.368421052631589</c:v>
                </c:pt>
                <c:pt idx="7">
                  <c:v>59.21052631578948</c:v>
                </c:pt>
                <c:pt idx="8">
                  <c:v>61.84210526315789</c:v>
                </c:pt>
                <c:pt idx="9">
                  <c:v>72.368421052631589</c:v>
                </c:pt>
              </c:numCache>
            </c:numRef>
          </c:val>
          <c:extLst>
            <c:ext xmlns:c16="http://schemas.microsoft.com/office/drawing/2014/chart" uri="{C3380CC4-5D6E-409C-BE32-E72D297353CC}">
              <c16:uniqueId val="{00000002-416E-4141-8780-BE2B4A779CAE}"/>
            </c:ext>
          </c:extLst>
        </c:ser>
        <c:ser>
          <c:idx val="3"/>
          <c:order val="3"/>
          <c:tx>
            <c:strRef>
              <c:f>Frequencies!$AS$25</c:f>
              <c:strCache>
                <c:ptCount val="1"/>
                <c:pt idx="0">
                  <c:v>Lego (-ve)</c:v>
                </c:pt>
              </c:strCache>
            </c:strRef>
          </c:tx>
          <c:spPr>
            <a:solidFill>
              <a:schemeClr val="accent4">
                <a:lumMod val="50000"/>
              </a:schemeClr>
            </a:solidFill>
            <a:ln>
              <a:noFill/>
            </a:ln>
            <a:effectLst/>
          </c:spPr>
          <c:invertIfNegative val="0"/>
          <c:cat>
            <c:strRef>
              <c:f>Frequencies!$AO$26:$AO$35</c:f>
              <c:strCache>
                <c:ptCount val="10"/>
                <c:pt idx="0">
                  <c:v>Q1</c:v>
                </c:pt>
                <c:pt idx="1">
                  <c:v>Q2</c:v>
                </c:pt>
                <c:pt idx="2">
                  <c:v>Q3</c:v>
                </c:pt>
                <c:pt idx="3">
                  <c:v>Q4</c:v>
                </c:pt>
                <c:pt idx="4">
                  <c:v>Q5</c:v>
                </c:pt>
                <c:pt idx="5">
                  <c:v>Q6</c:v>
                </c:pt>
                <c:pt idx="6">
                  <c:v>Q7</c:v>
                </c:pt>
                <c:pt idx="7">
                  <c:v>Q8</c:v>
                </c:pt>
                <c:pt idx="8">
                  <c:v>Q9</c:v>
                </c:pt>
                <c:pt idx="9">
                  <c:v>Q10</c:v>
                </c:pt>
              </c:strCache>
            </c:strRef>
          </c:cat>
          <c:val>
            <c:numRef>
              <c:f>Frequencies!$AS$26:$AS$35</c:f>
              <c:numCache>
                <c:formatCode>0.0</c:formatCode>
                <c:ptCount val="10"/>
                <c:pt idx="0">
                  <c:v>2.6315789473684208</c:v>
                </c:pt>
                <c:pt idx="1">
                  <c:v>1.3157894736842104</c:v>
                </c:pt>
                <c:pt idx="2">
                  <c:v>5.2631578947368416</c:v>
                </c:pt>
                <c:pt idx="3">
                  <c:v>5.2631578947368416</c:v>
                </c:pt>
                <c:pt idx="4">
                  <c:v>7.8947368421052628</c:v>
                </c:pt>
                <c:pt idx="5">
                  <c:v>14.473684210526315</c:v>
                </c:pt>
                <c:pt idx="6">
                  <c:v>6.5789473684210522</c:v>
                </c:pt>
                <c:pt idx="7">
                  <c:v>26.315789473684209</c:v>
                </c:pt>
                <c:pt idx="8">
                  <c:v>18.421052631578945</c:v>
                </c:pt>
                <c:pt idx="9">
                  <c:v>10.526315789473683</c:v>
                </c:pt>
              </c:numCache>
            </c:numRef>
          </c:val>
          <c:extLst>
            <c:ext xmlns:c16="http://schemas.microsoft.com/office/drawing/2014/chart" uri="{C3380CC4-5D6E-409C-BE32-E72D297353CC}">
              <c16:uniqueId val="{00000003-416E-4141-8780-BE2B4A779CAE}"/>
            </c:ext>
          </c:extLst>
        </c:ser>
        <c:dLbls>
          <c:showLegendKey val="0"/>
          <c:showVal val="0"/>
          <c:showCatName val="0"/>
          <c:showSerName val="0"/>
          <c:showPercent val="0"/>
          <c:showBubbleSize val="0"/>
        </c:dLbls>
        <c:gapWidth val="100"/>
        <c:overlap val="-20"/>
        <c:axId val="1412290128"/>
        <c:axId val="1412281008"/>
      </c:barChart>
      <c:catAx>
        <c:axId val="1412290128"/>
        <c:scaling>
          <c:orientation val="minMax"/>
        </c:scaling>
        <c:delete val="0"/>
        <c:axPos val="b"/>
        <c:numFmt formatCode="General" sourceLinked="1"/>
        <c:majorTickMark val="none"/>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12281008"/>
        <c:crosses val="autoZero"/>
        <c:auto val="1"/>
        <c:lblAlgn val="ctr"/>
        <c:lblOffset val="100"/>
        <c:noMultiLvlLbl val="0"/>
      </c:catAx>
      <c:valAx>
        <c:axId val="1412281008"/>
        <c:scaling>
          <c:orientation val="minMax"/>
          <c:max val="10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percentage</a:t>
                </a:r>
                <a:r>
                  <a:rPr lang="en-GB" baseline="0"/>
                  <a:t> of responses</a:t>
                </a:r>
                <a:endParaRPr lang="en-GB"/>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0" sourceLinked="0"/>
        <c:majorTickMark val="none"/>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12290128"/>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Frequencies!$BC$25</c:f>
              <c:strCache>
                <c:ptCount val="1"/>
                <c:pt idx="0">
                  <c:v>negative</c:v>
                </c:pt>
              </c:strCache>
            </c:strRef>
          </c:tx>
          <c:spPr>
            <a:solidFill>
              <a:schemeClr val="accent2"/>
            </a:solidFill>
            <a:ln>
              <a:noFill/>
            </a:ln>
            <a:effectLst/>
          </c:spPr>
          <c:invertIfNegative val="0"/>
          <c:cat>
            <c:strRef>
              <c:f>Frequencies!$BB$26:$BB$35</c:f>
              <c:strCache>
                <c:ptCount val="10"/>
                <c:pt idx="0">
                  <c:v>Desc Q1</c:v>
                </c:pt>
                <c:pt idx="1">
                  <c:v>Desc Q2</c:v>
                </c:pt>
                <c:pt idx="2">
                  <c:v>Desc Q3</c:v>
                </c:pt>
                <c:pt idx="3">
                  <c:v>Desc Q4</c:v>
                </c:pt>
                <c:pt idx="4">
                  <c:v>Desc Q5</c:v>
                </c:pt>
                <c:pt idx="5">
                  <c:v>Desc Q6</c:v>
                </c:pt>
                <c:pt idx="6">
                  <c:v>Desc Q7</c:v>
                </c:pt>
                <c:pt idx="7">
                  <c:v>Desc Q8</c:v>
                </c:pt>
                <c:pt idx="8">
                  <c:v>Desc Q9</c:v>
                </c:pt>
                <c:pt idx="9">
                  <c:v>Desc Q10</c:v>
                </c:pt>
              </c:strCache>
            </c:strRef>
          </c:cat>
          <c:val>
            <c:numRef>
              <c:f>Frequencies!$BC$26:$BC$35</c:f>
              <c:numCache>
                <c:formatCode>0.0</c:formatCode>
                <c:ptCount val="10"/>
                <c:pt idx="0">
                  <c:v>30.263157894736842</c:v>
                </c:pt>
                <c:pt idx="1">
                  <c:v>28.947368421052627</c:v>
                </c:pt>
                <c:pt idx="2">
                  <c:v>11.842105263157894</c:v>
                </c:pt>
                <c:pt idx="3">
                  <c:v>12.000000000000002</c:v>
                </c:pt>
                <c:pt idx="4">
                  <c:v>30.263157894736839</c:v>
                </c:pt>
                <c:pt idx="5">
                  <c:v>30.263157894736842</c:v>
                </c:pt>
                <c:pt idx="6">
                  <c:v>21.333333333333336</c:v>
                </c:pt>
                <c:pt idx="7">
                  <c:v>46.666666666666671</c:v>
                </c:pt>
                <c:pt idx="8">
                  <c:v>31.578947368421048</c:v>
                </c:pt>
                <c:pt idx="9">
                  <c:v>32.89473684210526</c:v>
                </c:pt>
              </c:numCache>
            </c:numRef>
          </c:val>
          <c:extLst>
            <c:ext xmlns:c16="http://schemas.microsoft.com/office/drawing/2014/chart" uri="{C3380CC4-5D6E-409C-BE32-E72D297353CC}">
              <c16:uniqueId val="{00000000-8492-413A-87B0-453CC7A3890C}"/>
            </c:ext>
          </c:extLst>
        </c:ser>
        <c:ser>
          <c:idx val="1"/>
          <c:order val="1"/>
          <c:tx>
            <c:strRef>
              <c:f>Frequencies!$BD$25</c:f>
              <c:strCache>
                <c:ptCount val="1"/>
                <c:pt idx="0">
                  <c:v>neutral</c:v>
                </c:pt>
              </c:strCache>
            </c:strRef>
          </c:tx>
          <c:spPr>
            <a:solidFill>
              <a:schemeClr val="bg2">
                <a:lumMod val="50000"/>
              </a:schemeClr>
            </a:solidFill>
            <a:ln>
              <a:noFill/>
            </a:ln>
            <a:effectLst/>
          </c:spPr>
          <c:invertIfNegative val="0"/>
          <c:cat>
            <c:strRef>
              <c:f>Frequencies!$BB$26:$BB$35</c:f>
              <c:strCache>
                <c:ptCount val="10"/>
                <c:pt idx="0">
                  <c:v>Desc Q1</c:v>
                </c:pt>
                <c:pt idx="1">
                  <c:v>Desc Q2</c:v>
                </c:pt>
                <c:pt idx="2">
                  <c:v>Desc Q3</c:v>
                </c:pt>
                <c:pt idx="3">
                  <c:v>Desc Q4</c:v>
                </c:pt>
                <c:pt idx="4">
                  <c:v>Desc Q5</c:v>
                </c:pt>
                <c:pt idx="5">
                  <c:v>Desc Q6</c:v>
                </c:pt>
                <c:pt idx="6">
                  <c:v>Desc Q7</c:v>
                </c:pt>
                <c:pt idx="7">
                  <c:v>Desc Q8</c:v>
                </c:pt>
                <c:pt idx="8">
                  <c:v>Desc Q9</c:v>
                </c:pt>
                <c:pt idx="9">
                  <c:v>Desc Q10</c:v>
                </c:pt>
              </c:strCache>
            </c:strRef>
          </c:cat>
          <c:val>
            <c:numRef>
              <c:f>Frequencies!$BD$26:$BD$35</c:f>
              <c:numCache>
                <c:formatCode>0.0</c:formatCode>
                <c:ptCount val="10"/>
                <c:pt idx="0">
                  <c:v>30.263157894736835</c:v>
                </c:pt>
                <c:pt idx="1">
                  <c:v>23.684210526315795</c:v>
                </c:pt>
                <c:pt idx="2">
                  <c:v>14.473684210526329</c:v>
                </c:pt>
                <c:pt idx="3">
                  <c:v>17.333333333333343</c:v>
                </c:pt>
                <c:pt idx="4">
                  <c:v>11.842105263157904</c:v>
                </c:pt>
                <c:pt idx="5">
                  <c:v>22.368421052631568</c:v>
                </c:pt>
                <c:pt idx="6">
                  <c:v>17.333333333333321</c:v>
                </c:pt>
                <c:pt idx="7">
                  <c:v>22.666666666666661</c:v>
                </c:pt>
                <c:pt idx="8">
                  <c:v>19.736842105263179</c:v>
                </c:pt>
                <c:pt idx="9">
                  <c:v>26.315789473684212</c:v>
                </c:pt>
              </c:numCache>
            </c:numRef>
          </c:val>
          <c:extLst>
            <c:ext xmlns:c16="http://schemas.microsoft.com/office/drawing/2014/chart" uri="{C3380CC4-5D6E-409C-BE32-E72D297353CC}">
              <c16:uniqueId val="{00000001-8492-413A-87B0-453CC7A3890C}"/>
            </c:ext>
          </c:extLst>
        </c:ser>
        <c:ser>
          <c:idx val="2"/>
          <c:order val="2"/>
          <c:tx>
            <c:strRef>
              <c:f>Frequencies!$BE$25</c:f>
              <c:strCache>
                <c:ptCount val="1"/>
                <c:pt idx="0">
                  <c:v>positive</c:v>
                </c:pt>
              </c:strCache>
            </c:strRef>
          </c:tx>
          <c:spPr>
            <a:solidFill>
              <a:schemeClr val="accent4"/>
            </a:solidFill>
            <a:ln>
              <a:noFill/>
            </a:ln>
            <a:effectLst/>
          </c:spPr>
          <c:invertIfNegative val="0"/>
          <c:cat>
            <c:strRef>
              <c:f>Frequencies!$BB$26:$BB$35</c:f>
              <c:strCache>
                <c:ptCount val="10"/>
                <c:pt idx="0">
                  <c:v>Desc Q1</c:v>
                </c:pt>
                <c:pt idx="1">
                  <c:v>Desc Q2</c:v>
                </c:pt>
                <c:pt idx="2">
                  <c:v>Desc Q3</c:v>
                </c:pt>
                <c:pt idx="3">
                  <c:v>Desc Q4</c:v>
                </c:pt>
                <c:pt idx="4">
                  <c:v>Desc Q5</c:v>
                </c:pt>
                <c:pt idx="5">
                  <c:v>Desc Q6</c:v>
                </c:pt>
                <c:pt idx="6">
                  <c:v>Desc Q7</c:v>
                </c:pt>
                <c:pt idx="7">
                  <c:v>Desc Q8</c:v>
                </c:pt>
                <c:pt idx="8">
                  <c:v>Desc Q9</c:v>
                </c:pt>
                <c:pt idx="9">
                  <c:v>Desc Q10</c:v>
                </c:pt>
              </c:strCache>
            </c:strRef>
          </c:cat>
          <c:val>
            <c:numRef>
              <c:f>Frequencies!$BE$26:$BE$35</c:f>
              <c:numCache>
                <c:formatCode>0.0</c:formatCode>
                <c:ptCount val="10"/>
                <c:pt idx="0">
                  <c:v>39.473684210526315</c:v>
                </c:pt>
                <c:pt idx="1">
                  <c:v>47.368421052631575</c:v>
                </c:pt>
                <c:pt idx="2">
                  <c:v>73.68421052631578</c:v>
                </c:pt>
                <c:pt idx="3">
                  <c:v>70.666666666666657</c:v>
                </c:pt>
                <c:pt idx="4">
                  <c:v>57.89473684210526</c:v>
                </c:pt>
                <c:pt idx="5">
                  <c:v>47.368421052631582</c:v>
                </c:pt>
                <c:pt idx="6">
                  <c:v>61.333333333333336</c:v>
                </c:pt>
                <c:pt idx="7">
                  <c:v>30.666666666666668</c:v>
                </c:pt>
                <c:pt idx="8">
                  <c:v>48.68421052631578</c:v>
                </c:pt>
                <c:pt idx="9">
                  <c:v>40.789473684210527</c:v>
                </c:pt>
              </c:numCache>
            </c:numRef>
          </c:val>
          <c:extLst>
            <c:ext xmlns:c16="http://schemas.microsoft.com/office/drawing/2014/chart" uri="{C3380CC4-5D6E-409C-BE32-E72D297353CC}">
              <c16:uniqueId val="{00000002-8492-413A-87B0-453CC7A3890C}"/>
            </c:ext>
          </c:extLst>
        </c:ser>
        <c:dLbls>
          <c:showLegendKey val="0"/>
          <c:showVal val="0"/>
          <c:showCatName val="0"/>
          <c:showSerName val="0"/>
          <c:showPercent val="0"/>
          <c:showBubbleSize val="0"/>
        </c:dLbls>
        <c:gapWidth val="25"/>
        <c:overlap val="100"/>
        <c:axId val="1338600848"/>
        <c:axId val="1338599408"/>
      </c:barChart>
      <c:catAx>
        <c:axId val="1338600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8599408"/>
        <c:crosses val="autoZero"/>
        <c:auto val="1"/>
        <c:lblAlgn val="ctr"/>
        <c:lblOffset val="100"/>
        <c:noMultiLvlLbl val="0"/>
      </c:catAx>
      <c:valAx>
        <c:axId val="1338599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86008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Frequencies!$BI$25</c:f>
              <c:strCache>
                <c:ptCount val="1"/>
                <c:pt idx="0">
                  <c:v>negative</c:v>
                </c:pt>
              </c:strCache>
            </c:strRef>
          </c:tx>
          <c:spPr>
            <a:solidFill>
              <a:schemeClr val="accent2"/>
            </a:solidFill>
            <a:ln>
              <a:noFill/>
            </a:ln>
            <a:effectLst/>
          </c:spPr>
          <c:invertIfNegative val="0"/>
          <c:cat>
            <c:strRef>
              <c:f>Frequencies!$BH$26:$BH$35</c:f>
              <c:strCache>
                <c:ptCount val="10"/>
                <c:pt idx="0">
                  <c:v>Lego Q1</c:v>
                </c:pt>
                <c:pt idx="1">
                  <c:v>Lego Q2</c:v>
                </c:pt>
                <c:pt idx="2">
                  <c:v>Lego Q3</c:v>
                </c:pt>
                <c:pt idx="3">
                  <c:v>Lego Q4</c:v>
                </c:pt>
                <c:pt idx="4">
                  <c:v>Lego Q5</c:v>
                </c:pt>
                <c:pt idx="5">
                  <c:v>Lego Q6</c:v>
                </c:pt>
                <c:pt idx="6">
                  <c:v>Lego Q7</c:v>
                </c:pt>
                <c:pt idx="7">
                  <c:v>Lego Q8</c:v>
                </c:pt>
                <c:pt idx="8">
                  <c:v>Lego Q9</c:v>
                </c:pt>
                <c:pt idx="9">
                  <c:v>Lego Q10</c:v>
                </c:pt>
              </c:strCache>
            </c:strRef>
          </c:cat>
          <c:val>
            <c:numRef>
              <c:f>Frequencies!$BI$26:$BI$35</c:f>
              <c:numCache>
                <c:formatCode>0.0</c:formatCode>
                <c:ptCount val="10"/>
                <c:pt idx="0">
                  <c:v>2.6315789473684208</c:v>
                </c:pt>
                <c:pt idx="1">
                  <c:v>1.3157894736842104</c:v>
                </c:pt>
                <c:pt idx="2">
                  <c:v>5.2631578947368416</c:v>
                </c:pt>
                <c:pt idx="3">
                  <c:v>5.2631578947368416</c:v>
                </c:pt>
                <c:pt idx="4">
                  <c:v>7.8947368421052628</c:v>
                </c:pt>
                <c:pt idx="5">
                  <c:v>14.473684210526315</c:v>
                </c:pt>
                <c:pt idx="6">
                  <c:v>6.5789473684210522</c:v>
                </c:pt>
                <c:pt idx="7">
                  <c:v>26.315789473684209</c:v>
                </c:pt>
                <c:pt idx="8">
                  <c:v>18.421052631578945</c:v>
                </c:pt>
                <c:pt idx="9">
                  <c:v>10.526315789473683</c:v>
                </c:pt>
              </c:numCache>
            </c:numRef>
          </c:val>
          <c:extLst>
            <c:ext xmlns:c16="http://schemas.microsoft.com/office/drawing/2014/chart" uri="{C3380CC4-5D6E-409C-BE32-E72D297353CC}">
              <c16:uniqueId val="{00000000-60DE-469E-B771-A3F223E5B430}"/>
            </c:ext>
          </c:extLst>
        </c:ser>
        <c:ser>
          <c:idx val="1"/>
          <c:order val="1"/>
          <c:tx>
            <c:strRef>
              <c:f>Frequencies!$BJ$25</c:f>
              <c:strCache>
                <c:ptCount val="1"/>
                <c:pt idx="0">
                  <c:v>neutral</c:v>
                </c:pt>
              </c:strCache>
            </c:strRef>
          </c:tx>
          <c:spPr>
            <a:solidFill>
              <a:schemeClr val="bg2">
                <a:lumMod val="50000"/>
              </a:schemeClr>
            </a:solidFill>
            <a:ln>
              <a:noFill/>
            </a:ln>
            <a:effectLst/>
          </c:spPr>
          <c:invertIfNegative val="0"/>
          <c:cat>
            <c:strRef>
              <c:f>Frequencies!$BH$26:$BH$35</c:f>
              <c:strCache>
                <c:ptCount val="10"/>
                <c:pt idx="0">
                  <c:v>Lego Q1</c:v>
                </c:pt>
                <c:pt idx="1">
                  <c:v>Lego Q2</c:v>
                </c:pt>
                <c:pt idx="2">
                  <c:v>Lego Q3</c:v>
                </c:pt>
                <c:pt idx="3">
                  <c:v>Lego Q4</c:v>
                </c:pt>
                <c:pt idx="4">
                  <c:v>Lego Q5</c:v>
                </c:pt>
                <c:pt idx="5">
                  <c:v>Lego Q6</c:v>
                </c:pt>
                <c:pt idx="6">
                  <c:v>Lego Q7</c:v>
                </c:pt>
                <c:pt idx="7">
                  <c:v>Lego Q8</c:v>
                </c:pt>
                <c:pt idx="8">
                  <c:v>Lego Q9</c:v>
                </c:pt>
                <c:pt idx="9">
                  <c:v>Lego Q10</c:v>
                </c:pt>
              </c:strCache>
            </c:strRef>
          </c:cat>
          <c:val>
            <c:numRef>
              <c:f>Frequencies!$BJ$26:$BJ$35</c:f>
              <c:numCache>
                <c:formatCode>0.0</c:formatCode>
                <c:ptCount val="10"/>
                <c:pt idx="0">
                  <c:v>9.2105263157894655</c:v>
                </c:pt>
                <c:pt idx="1">
                  <c:v>6.5789473684210549</c:v>
                </c:pt>
                <c:pt idx="2">
                  <c:v>3.9473684210526301</c:v>
                </c:pt>
                <c:pt idx="3">
                  <c:v>7.8947368421052744</c:v>
                </c:pt>
                <c:pt idx="4">
                  <c:v>11.84210526315789</c:v>
                </c:pt>
                <c:pt idx="5">
                  <c:v>18.421052631578945</c:v>
                </c:pt>
                <c:pt idx="6">
                  <c:v>21.052631578947356</c:v>
                </c:pt>
                <c:pt idx="7">
                  <c:v>14.473684210526315</c:v>
                </c:pt>
                <c:pt idx="8">
                  <c:v>19.736842105263165</c:v>
                </c:pt>
                <c:pt idx="9">
                  <c:v>17.105263157894726</c:v>
                </c:pt>
              </c:numCache>
            </c:numRef>
          </c:val>
          <c:extLst>
            <c:ext xmlns:c16="http://schemas.microsoft.com/office/drawing/2014/chart" uri="{C3380CC4-5D6E-409C-BE32-E72D297353CC}">
              <c16:uniqueId val="{00000001-60DE-469E-B771-A3F223E5B430}"/>
            </c:ext>
          </c:extLst>
        </c:ser>
        <c:ser>
          <c:idx val="2"/>
          <c:order val="2"/>
          <c:tx>
            <c:strRef>
              <c:f>Frequencies!$BK$25</c:f>
              <c:strCache>
                <c:ptCount val="1"/>
                <c:pt idx="0">
                  <c:v>positive</c:v>
                </c:pt>
              </c:strCache>
            </c:strRef>
          </c:tx>
          <c:spPr>
            <a:solidFill>
              <a:schemeClr val="accent4"/>
            </a:solidFill>
            <a:ln>
              <a:noFill/>
            </a:ln>
            <a:effectLst/>
          </c:spPr>
          <c:invertIfNegative val="0"/>
          <c:cat>
            <c:strRef>
              <c:f>Frequencies!$BH$26:$BH$35</c:f>
              <c:strCache>
                <c:ptCount val="10"/>
                <c:pt idx="0">
                  <c:v>Lego Q1</c:v>
                </c:pt>
                <c:pt idx="1">
                  <c:v>Lego Q2</c:v>
                </c:pt>
                <c:pt idx="2">
                  <c:v>Lego Q3</c:v>
                </c:pt>
                <c:pt idx="3">
                  <c:v>Lego Q4</c:v>
                </c:pt>
                <c:pt idx="4">
                  <c:v>Lego Q5</c:v>
                </c:pt>
                <c:pt idx="5">
                  <c:v>Lego Q6</c:v>
                </c:pt>
                <c:pt idx="6">
                  <c:v>Lego Q7</c:v>
                </c:pt>
                <c:pt idx="7">
                  <c:v>Lego Q8</c:v>
                </c:pt>
                <c:pt idx="8">
                  <c:v>Lego Q9</c:v>
                </c:pt>
                <c:pt idx="9">
                  <c:v>Lego Q10</c:v>
                </c:pt>
              </c:strCache>
            </c:strRef>
          </c:cat>
          <c:val>
            <c:numRef>
              <c:f>Frequencies!$BK$26:$BK$35</c:f>
              <c:numCache>
                <c:formatCode>0.0</c:formatCode>
                <c:ptCount val="10"/>
                <c:pt idx="0">
                  <c:v>88.15789473684211</c:v>
                </c:pt>
                <c:pt idx="1">
                  <c:v>92.10526315789474</c:v>
                </c:pt>
                <c:pt idx="2">
                  <c:v>90.789473684210535</c:v>
                </c:pt>
                <c:pt idx="3">
                  <c:v>86.84210526315789</c:v>
                </c:pt>
                <c:pt idx="4">
                  <c:v>80.26315789473685</c:v>
                </c:pt>
                <c:pt idx="5">
                  <c:v>67.10526315789474</c:v>
                </c:pt>
                <c:pt idx="6">
                  <c:v>72.368421052631589</c:v>
                </c:pt>
                <c:pt idx="7">
                  <c:v>59.21052631578948</c:v>
                </c:pt>
                <c:pt idx="8">
                  <c:v>61.84210526315789</c:v>
                </c:pt>
                <c:pt idx="9">
                  <c:v>72.368421052631589</c:v>
                </c:pt>
              </c:numCache>
            </c:numRef>
          </c:val>
          <c:extLst>
            <c:ext xmlns:c16="http://schemas.microsoft.com/office/drawing/2014/chart" uri="{C3380CC4-5D6E-409C-BE32-E72D297353CC}">
              <c16:uniqueId val="{00000002-60DE-469E-B771-A3F223E5B430}"/>
            </c:ext>
          </c:extLst>
        </c:ser>
        <c:dLbls>
          <c:showLegendKey val="0"/>
          <c:showVal val="0"/>
          <c:showCatName val="0"/>
          <c:showSerName val="0"/>
          <c:showPercent val="0"/>
          <c:showBubbleSize val="0"/>
        </c:dLbls>
        <c:gapWidth val="25"/>
        <c:overlap val="100"/>
        <c:axId val="1166071472"/>
        <c:axId val="1166071952"/>
      </c:barChart>
      <c:catAx>
        <c:axId val="1166071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66071952"/>
        <c:crosses val="autoZero"/>
        <c:auto val="1"/>
        <c:lblAlgn val="ctr"/>
        <c:lblOffset val="100"/>
        <c:noMultiLvlLbl val="0"/>
      </c:catAx>
      <c:valAx>
        <c:axId val="11660719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660714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Frequencies!$BP$25</c:f>
              <c:strCache>
                <c:ptCount val="1"/>
                <c:pt idx="0">
                  <c:v>negative</c:v>
                </c:pt>
              </c:strCache>
            </c:strRef>
          </c:tx>
          <c:spPr>
            <a:solidFill>
              <a:schemeClr val="accent2"/>
            </a:solidFill>
            <a:ln>
              <a:noFill/>
            </a:ln>
            <a:effectLst/>
          </c:spPr>
          <c:invertIfNegative val="0"/>
          <c:cat>
            <c:strRef>
              <c:f>Frequencies!$BO$26:$BO$54</c:f>
              <c:strCache>
                <c:ptCount val="29"/>
                <c:pt idx="0">
                  <c:v>Desc Q1</c:v>
                </c:pt>
                <c:pt idx="1">
                  <c:v>Lego Q1</c:v>
                </c:pt>
                <c:pt idx="3">
                  <c:v>Desc Q2</c:v>
                </c:pt>
                <c:pt idx="4">
                  <c:v>Lego Q2</c:v>
                </c:pt>
                <c:pt idx="6">
                  <c:v>Desc Q3</c:v>
                </c:pt>
                <c:pt idx="7">
                  <c:v>Lego Q3</c:v>
                </c:pt>
                <c:pt idx="9">
                  <c:v>Desc Q4</c:v>
                </c:pt>
                <c:pt idx="10">
                  <c:v>Lego Q4</c:v>
                </c:pt>
                <c:pt idx="12">
                  <c:v>Desc Q5</c:v>
                </c:pt>
                <c:pt idx="13">
                  <c:v>Lego Q5</c:v>
                </c:pt>
                <c:pt idx="15">
                  <c:v>Desc Q6</c:v>
                </c:pt>
                <c:pt idx="16">
                  <c:v>Lego Q6</c:v>
                </c:pt>
                <c:pt idx="18">
                  <c:v>Desc Q7</c:v>
                </c:pt>
                <c:pt idx="19">
                  <c:v>Lego Q7</c:v>
                </c:pt>
                <c:pt idx="21">
                  <c:v>Desc Q8</c:v>
                </c:pt>
                <c:pt idx="22">
                  <c:v>Lego Q8</c:v>
                </c:pt>
                <c:pt idx="24">
                  <c:v>Desc Q9</c:v>
                </c:pt>
                <c:pt idx="25">
                  <c:v>Lego Q9</c:v>
                </c:pt>
                <c:pt idx="27">
                  <c:v>Desc Q10</c:v>
                </c:pt>
                <c:pt idx="28">
                  <c:v>Lego Q10</c:v>
                </c:pt>
              </c:strCache>
            </c:strRef>
          </c:cat>
          <c:val>
            <c:numRef>
              <c:f>Frequencies!$BP$26:$BP$54</c:f>
              <c:numCache>
                <c:formatCode>0.0</c:formatCode>
                <c:ptCount val="29"/>
                <c:pt idx="0">
                  <c:v>30.263157894736842</c:v>
                </c:pt>
                <c:pt idx="1">
                  <c:v>2.6315789473684208</c:v>
                </c:pt>
                <c:pt idx="3">
                  <c:v>28.947368421052627</c:v>
                </c:pt>
                <c:pt idx="4">
                  <c:v>1.3157894736842104</c:v>
                </c:pt>
                <c:pt idx="6">
                  <c:v>11.842105263157894</c:v>
                </c:pt>
                <c:pt idx="7">
                  <c:v>5.2631578947368416</c:v>
                </c:pt>
                <c:pt idx="9">
                  <c:v>12.000000000000002</c:v>
                </c:pt>
                <c:pt idx="10">
                  <c:v>5.2631578947368416</c:v>
                </c:pt>
                <c:pt idx="12">
                  <c:v>30.263157894736839</c:v>
                </c:pt>
                <c:pt idx="13">
                  <c:v>7.8947368421052628</c:v>
                </c:pt>
                <c:pt idx="15">
                  <c:v>30.263157894736842</c:v>
                </c:pt>
                <c:pt idx="16">
                  <c:v>14.473684210526315</c:v>
                </c:pt>
                <c:pt idx="18">
                  <c:v>21.333333333333336</c:v>
                </c:pt>
                <c:pt idx="19">
                  <c:v>6.5789473684210522</c:v>
                </c:pt>
                <c:pt idx="21">
                  <c:v>46.666666666666671</c:v>
                </c:pt>
                <c:pt idx="22">
                  <c:v>26.315789473684209</c:v>
                </c:pt>
                <c:pt idx="24">
                  <c:v>31.578947368421048</c:v>
                </c:pt>
                <c:pt idx="25">
                  <c:v>18.421052631578945</c:v>
                </c:pt>
                <c:pt idx="27">
                  <c:v>32.89473684210526</c:v>
                </c:pt>
                <c:pt idx="28">
                  <c:v>10.526315789473683</c:v>
                </c:pt>
              </c:numCache>
            </c:numRef>
          </c:val>
          <c:extLst>
            <c:ext xmlns:c16="http://schemas.microsoft.com/office/drawing/2014/chart" uri="{C3380CC4-5D6E-409C-BE32-E72D297353CC}">
              <c16:uniqueId val="{00000000-19B4-489E-80EC-89C01677658B}"/>
            </c:ext>
          </c:extLst>
        </c:ser>
        <c:ser>
          <c:idx val="1"/>
          <c:order val="1"/>
          <c:tx>
            <c:strRef>
              <c:f>Frequencies!$BQ$25</c:f>
              <c:strCache>
                <c:ptCount val="1"/>
                <c:pt idx="0">
                  <c:v>neutral</c:v>
                </c:pt>
              </c:strCache>
            </c:strRef>
          </c:tx>
          <c:spPr>
            <a:solidFill>
              <a:schemeClr val="bg2">
                <a:lumMod val="50000"/>
              </a:schemeClr>
            </a:solidFill>
            <a:ln>
              <a:noFill/>
            </a:ln>
            <a:effectLst/>
          </c:spPr>
          <c:invertIfNegative val="0"/>
          <c:cat>
            <c:strRef>
              <c:f>Frequencies!$BO$26:$BO$54</c:f>
              <c:strCache>
                <c:ptCount val="29"/>
                <c:pt idx="0">
                  <c:v>Desc Q1</c:v>
                </c:pt>
                <c:pt idx="1">
                  <c:v>Lego Q1</c:v>
                </c:pt>
                <c:pt idx="3">
                  <c:v>Desc Q2</c:v>
                </c:pt>
                <c:pt idx="4">
                  <c:v>Lego Q2</c:v>
                </c:pt>
                <c:pt idx="6">
                  <c:v>Desc Q3</c:v>
                </c:pt>
                <c:pt idx="7">
                  <c:v>Lego Q3</c:v>
                </c:pt>
                <c:pt idx="9">
                  <c:v>Desc Q4</c:v>
                </c:pt>
                <c:pt idx="10">
                  <c:v>Lego Q4</c:v>
                </c:pt>
                <c:pt idx="12">
                  <c:v>Desc Q5</c:v>
                </c:pt>
                <c:pt idx="13">
                  <c:v>Lego Q5</c:v>
                </c:pt>
                <c:pt idx="15">
                  <c:v>Desc Q6</c:v>
                </c:pt>
                <c:pt idx="16">
                  <c:v>Lego Q6</c:v>
                </c:pt>
                <c:pt idx="18">
                  <c:v>Desc Q7</c:v>
                </c:pt>
                <c:pt idx="19">
                  <c:v>Lego Q7</c:v>
                </c:pt>
                <c:pt idx="21">
                  <c:v>Desc Q8</c:v>
                </c:pt>
                <c:pt idx="22">
                  <c:v>Lego Q8</c:v>
                </c:pt>
                <c:pt idx="24">
                  <c:v>Desc Q9</c:v>
                </c:pt>
                <c:pt idx="25">
                  <c:v>Lego Q9</c:v>
                </c:pt>
                <c:pt idx="27">
                  <c:v>Desc Q10</c:v>
                </c:pt>
                <c:pt idx="28">
                  <c:v>Lego Q10</c:v>
                </c:pt>
              </c:strCache>
            </c:strRef>
          </c:cat>
          <c:val>
            <c:numRef>
              <c:f>Frequencies!$BQ$26:$BQ$54</c:f>
              <c:numCache>
                <c:formatCode>0.0</c:formatCode>
                <c:ptCount val="29"/>
                <c:pt idx="0">
                  <c:v>30.263157894736835</c:v>
                </c:pt>
                <c:pt idx="1">
                  <c:v>9.2105263157894655</c:v>
                </c:pt>
                <c:pt idx="3">
                  <c:v>23.684210526315795</c:v>
                </c:pt>
                <c:pt idx="4">
                  <c:v>6.5789473684210549</c:v>
                </c:pt>
                <c:pt idx="6">
                  <c:v>14.473684210526329</c:v>
                </c:pt>
                <c:pt idx="7">
                  <c:v>3.9473684210526301</c:v>
                </c:pt>
                <c:pt idx="9">
                  <c:v>17.333333333333343</c:v>
                </c:pt>
                <c:pt idx="10">
                  <c:v>7.8947368421052744</c:v>
                </c:pt>
                <c:pt idx="12">
                  <c:v>11.842105263157904</c:v>
                </c:pt>
                <c:pt idx="13">
                  <c:v>11.84210526315789</c:v>
                </c:pt>
                <c:pt idx="15">
                  <c:v>22.368421052631568</c:v>
                </c:pt>
                <c:pt idx="16">
                  <c:v>18.421052631578945</c:v>
                </c:pt>
                <c:pt idx="18">
                  <c:v>17.333333333333321</c:v>
                </c:pt>
                <c:pt idx="19">
                  <c:v>21.052631578947356</c:v>
                </c:pt>
                <c:pt idx="21">
                  <c:v>22.666666666666661</c:v>
                </c:pt>
                <c:pt idx="22">
                  <c:v>14.473684210526315</c:v>
                </c:pt>
                <c:pt idx="24">
                  <c:v>19.736842105263179</c:v>
                </c:pt>
                <c:pt idx="25">
                  <c:v>19.736842105263165</c:v>
                </c:pt>
                <c:pt idx="27">
                  <c:v>26.315789473684212</c:v>
                </c:pt>
                <c:pt idx="28">
                  <c:v>17.105263157894726</c:v>
                </c:pt>
              </c:numCache>
            </c:numRef>
          </c:val>
          <c:extLst>
            <c:ext xmlns:c16="http://schemas.microsoft.com/office/drawing/2014/chart" uri="{C3380CC4-5D6E-409C-BE32-E72D297353CC}">
              <c16:uniqueId val="{00000001-19B4-489E-80EC-89C01677658B}"/>
            </c:ext>
          </c:extLst>
        </c:ser>
        <c:ser>
          <c:idx val="2"/>
          <c:order val="2"/>
          <c:tx>
            <c:strRef>
              <c:f>Frequencies!$BR$25</c:f>
              <c:strCache>
                <c:ptCount val="1"/>
                <c:pt idx="0">
                  <c:v>positive</c:v>
                </c:pt>
              </c:strCache>
            </c:strRef>
          </c:tx>
          <c:spPr>
            <a:solidFill>
              <a:schemeClr val="accent4"/>
            </a:solidFill>
            <a:ln>
              <a:noFill/>
            </a:ln>
            <a:effectLst/>
          </c:spPr>
          <c:invertIfNegative val="0"/>
          <c:cat>
            <c:strRef>
              <c:f>Frequencies!$BO$26:$BO$54</c:f>
              <c:strCache>
                <c:ptCount val="29"/>
                <c:pt idx="0">
                  <c:v>Desc Q1</c:v>
                </c:pt>
                <c:pt idx="1">
                  <c:v>Lego Q1</c:v>
                </c:pt>
                <c:pt idx="3">
                  <c:v>Desc Q2</c:v>
                </c:pt>
                <c:pt idx="4">
                  <c:v>Lego Q2</c:v>
                </c:pt>
                <c:pt idx="6">
                  <c:v>Desc Q3</c:v>
                </c:pt>
                <c:pt idx="7">
                  <c:v>Lego Q3</c:v>
                </c:pt>
                <c:pt idx="9">
                  <c:v>Desc Q4</c:v>
                </c:pt>
                <c:pt idx="10">
                  <c:v>Lego Q4</c:v>
                </c:pt>
                <c:pt idx="12">
                  <c:v>Desc Q5</c:v>
                </c:pt>
                <c:pt idx="13">
                  <c:v>Lego Q5</c:v>
                </c:pt>
                <c:pt idx="15">
                  <c:v>Desc Q6</c:v>
                </c:pt>
                <c:pt idx="16">
                  <c:v>Lego Q6</c:v>
                </c:pt>
                <c:pt idx="18">
                  <c:v>Desc Q7</c:v>
                </c:pt>
                <c:pt idx="19">
                  <c:v>Lego Q7</c:v>
                </c:pt>
                <c:pt idx="21">
                  <c:v>Desc Q8</c:v>
                </c:pt>
                <c:pt idx="22">
                  <c:v>Lego Q8</c:v>
                </c:pt>
                <c:pt idx="24">
                  <c:v>Desc Q9</c:v>
                </c:pt>
                <c:pt idx="25">
                  <c:v>Lego Q9</c:v>
                </c:pt>
                <c:pt idx="27">
                  <c:v>Desc Q10</c:v>
                </c:pt>
                <c:pt idx="28">
                  <c:v>Lego Q10</c:v>
                </c:pt>
              </c:strCache>
            </c:strRef>
          </c:cat>
          <c:val>
            <c:numRef>
              <c:f>Frequencies!$BR$26:$BR$54</c:f>
              <c:numCache>
                <c:formatCode>0.0</c:formatCode>
                <c:ptCount val="29"/>
                <c:pt idx="0">
                  <c:v>39.473684210526315</c:v>
                </c:pt>
                <c:pt idx="1">
                  <c:v>88.15789473684211</c:v>
                </c:pt>
                <c:pt idx="3">
                  <c:v>47.368421052631575</c:v>
                </c:pt>
                <c:pt idx="4">
                  <c:v>92.10526315789474</c:v>
                </c:pt>
                <c:pt idx="6">
                  <c:v>73.68421052631578</c:v>
                </c:pt>
                <c:pt idx="7">
                  <c:v>90.789473684210535</c:v>
                </c:pt>
                <c:pt idx="9">
                  <c:v>70.666666666666657</c:v>
                </c:pt>
                <c:pt idx="10">
                  <c:v>86.84210526315789</c:v>
                </c:pt>
                <c:pt idx="12">
                  <c:v>57.89473684210526</c:v>
                </c:pt>
                <c:pt idx="13">
                  <c:v>80.26315789473685</c:v>
                </c:pt>
                <c:pt idx="15">
                  <c:v>47.368421052631582</c:v>
                </c:pt>
                <c:pt idx="16">
                  <c:v>67.10526315789474</c:v>
                </c:pt>
                <c:pt idx="18">
                  <c:v>61.333333333333336</c:v>
                </c:pt>
                <c:pt idx="19">
                  <c:v>72.368421052631589</c:v>
                </c:pt>
                <c:pt idx="21">
                  <c:v>30.666666666666668</c:v>
                </c:pt>
                <c:pt idx="22">
                  <c:v>59.21052631578948</c:v>
                </c:pt>
                <c:pt idx="24">
                  <c:v>48.68421052631578</c:v>
                </c:pt>
                <c:pt idx="25">
                  <c:v>61.84210526315789</c:v>
                </c:pt>
                <c:pt idx="27">
                  <c:v>40.789473684210527</c:v>
                </c:pt>
                <c:pt idx="28">
                  <c:v>72.368421052631589</c:v>
                </c:pt>
              </c:numCache>
            </c:numRef>
          </c:val>
          <c:extLst>
            <c:ext xmlns:c16="http://schemas.microsoft.com/office/drawing/2014/chart" uri="{C3380CC4-5D6E-409C-BE32-E72D297353CC}">
              <c16:uniqueId val="{00000002-19B4-489E-80EC-89C01677658B}"/>
            </c:ext>
          </c:extLst>
        </c:ser>
        <c:dLbls>
          <c:showLegendKey val="0"/>
          <c:showVal val="0"/>
          <c:showCatName val="0"/>
          <c:showSerName val="0"/>
          <c:showPercent val="0"/>
          <c:showBubbleSize val="0"/>
        </c:dLbls>
        <c:gapWidth val="25"/>
        <c:overlap val="100"/>
        <c:axId val="1175613792"/>
        <c:axId val="1175607072"/>
      </c:barChart>
      <c:catAx>
        <c:axId val="11756137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5607072"/>
        <c:crossesAt val="0"/>
        <c:auto val="1"/>
        <c:lblAlgn val="ctr"/>
        <c:lblOffset val="100"/>
        <c:noMultiLvlLbl val="0"/>
      </c:catAx>
      <c:valAx>
        <c:axId val="117560707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56137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Percentage of Likert Responses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percentStacked"/>
        <c:varyColors val="0"/>
        <c:ser>
          <c:idx val="0"/>
          <c:order val="0"/>
          <c:tx>
            <c:v>3</c:v>
          </c:tx>
          <c:spPr>
            <a:solidFill>
              <a:schemeClr val="accent4"/>
            </a:solidFill>
            <a:ln>
              <a:noFill/>
            </a:ln>
            <a:effectLst/>
          </c:spPr>
          <c:invertIfNegative val="0"/>
          <c:cat>
            <c:strRef>
              <c:f>Frequencies!$F$20:$AH$20</c:f>
              <c:strCache>
                <c:ptCount val="29"/>
                <c:pt idx="0">
                  <c:v>Lego Q1</c:v>
                </c:pt>
                <c:pt idx="1">
                  <c:v>Descriptive Q1</c:v>
                </c:pt>
                <c:pt idx="3">
                  <c:v>Lego Q2</c:v>
                </c:pt>
                <c:pt idx="4">
                  <c:v>Descriptive Q2</c:v>
                </c:pt>
                <c:pt idx="6">
                  <c:v>Lego Q3</c:v>
                </c:pt>
                <c:pt idx="7">
                  <c:v>Descriptive Q3</c:v>
                </c:pt>
                <c:pt idx="9">
                  <c:v>Lego Q4</c:v>
                </c:pt>
                <c:pt idx="10">
                  <c:v>Descriptive Q4</c:v>
                </c:pt>
                <c:pt idx="12">
                  <c:v>Lego Q5</c:v>
                </c:pt>
                <c:pt idx="13">
                  <c:v>Descriptive Q5</c:v>
                </c:pt>
                <c:pt idx="15">
                  <c:v>Lego Q6</c:v>
                </c:pt>
                <c:pt idx="16">
                  <c:v>Descriptive Q6</c:v>
                </c:pt>
                <c:pt idx="18">
                  <c:v>Lego Q7</c:v>
                </c:pt>
                <c:pt idx="19">
                  <c:v>Descriptive Q7</c:v>
                </c:pt>
                <c:pt idx="21">
                  <c:v>Lego Q8</c:v>
                </c:pt>
                <c:pt idx="22">
                  <c:v>Descriptive Q8</c:v>
                </c:pt>
                <c:pt idx="24">
                  <c:v>Lego Q9</c:v>
                </c:pt>
                <c:pt idx="25">
                  <c:v>Descriptive Q9</c:v>
                </c:pt>
                <c:pt idx="27">
                  <c:v>Lego Q10</c:v>
                </c:pt>
                <c:pt idx="28">
                  <c:v>Descriptive Q10</c:v>
                </c:pt>
              </c:strCache>
            </c:strRef>
          </c:cat>
          <c:val>
            <c:numRef>
              <c:f>Frequencies!$F$21:$AH$21</c:f>
              <c:numCache>
                <c:formatCode>0.0</c:formatCode>
                <c:ptCount val="29"/>
                <c:pt idx="0">
                  <c:v>26.315789473684209</c:v>
                </c:pt>
                <c:pt idx="1">
                  <c:v>3.9473684210526314</c:v>
                </c:pt>
                <c:pt idx="3">
                  <c:v>22.368421052631579</c:v>
                </c:pt>
                <c:pt idx="4">
                  <c:v>2.6315789473684208</c:v>
                </c:pt>
                <c:pt idx="6">
                  <c:v>32.894736842105267</c:v>
                </c:pt>
                <c:pt idx="7">
                  <c:v>21.052631578947366</c:v>
                </c:pt>
                <c:pt idx="9">
                  <c:v>10.526315789473683</c:v>
                </c:pt>
                <c:pt idx="10">
                  <c:v>5.3333333333333339</c:v>
                </c:pt>
                <c:pt idx="12">
                  <c:v>14.473684210526317</c:v>
                </c:pt>
                <c:pt idx="13">
                  <c:v>9.2105263157894726</c:v>
                </c:pt>
                <c:pt idx="15">
                  <c:v>3.9473684210526314</c:v>
                </c:pt>
                <c:pt idx="16">
                  <c:v>3.9473684210526314</c:v>
                </c:pt>
                <c:pt idx="18">
                  <c:v>7.8947368421052628</c:v>
                </c:pt>
                <c:pt idx="19">
                  <c:v>6.666666666666667</c:v>
                </c:pt>
                <c:pt idx="21">
                  <c:v>3.9473684210526314</c:v>
                </c:pt>
                <c:pt idx="22">
                  <c:v>4</c:v>
                </c:pt>
                <c:pt idx="24">
                  <c:v>3.9473684210526314</c:v>
                </c:pt>
                <c:pt idx="25">
                  <c:v>5.2631578947368416</c:v>
                </c:pt>
                <c:pt idx="27">
                  <c:v>9.2105263157894726</c:v>
                </c:pt>
                <c:pt idx="28">
                  <c:v>5.2631578947368416</c:v>
                </c:pt>
              </c:numCache>
            </c:numRef>
          </c:val>
          <c:extLst>
            <c:ext xmlns:c16="http://schemas.microsoft.com/office/drawing/2014/chart" uri="{C3380CC4-5D6E-409C-BE32-E72D297353CC}">
              <c16:uniqueId val="{00000000-CFC5-4F6C-B9B6-7185DA0FB4A6}"/>
            </c:ext>
          </c:extLst>
        </c:ser>
        <c:ser>
          <c:idx val="1"/>
          <c:order val="1"/>
          <c:tx>
            <c:v>2</c:v>
          </c:tx>
          <c:spPr>
            <a:solidFill>
              <a:schemeClr val="accent4">
                <a:lumMod val="60000"/>
                <a:lumOff val="40000"/>
              </a:schemeClr>
            </a:solidFill>
            <a:ln>
              <a:noFill/>
            </a:ln>
            <a:effectLst/>
          </c:spPr>
          <c:invertIfNegative val="0"/>
          <c:cat>
            <c:strRef>
              <c:f>Frequencies!$F$20:$AH$20</c:f>
              <c:strCache>
                <c:ptCount val="29"/>
                <c:pt idx="0">
                  <c:v>Lego Q1</c:v>
                </c:pt>
                <c:pt idx="1">
                  <c:v>Descriptive Q1</c:v>
                </c:pt>
                <c:pt idx="3">
                  <c:v>Lego Q2</c:v>
                </c:pt>
                <c:pt idx="4">
                  <c:v>Descriptive Q2</c:v>
                </c:pt>
                <c:pt idx="6">
                  <c:v>Lego Q3</c:v>
                </c:pt>
                <c:pt idx="7">
                  <c:v>Descriptive Q3</c:v>
                </c:pt>
                <c:pt idx="9">
                  <c:v>Lego Q4</c:v>
                </c:pt>
                <c:pt idx="10">
                  <c:v>Descriptive Q4</c:v>
                </c:pt>
                <c:pt idx="12">
                  <c:v>Lego Q5</c:v>
                </c:pt>
                <c:pt idx="13">
                  <c:v>Descriptive Q5</c:v>
                </c:pt>
                <c:pt idx="15">
                  <c:v>Lego Q6</c:v>
                </c:pt>
                <c:pt idx="16">
                  <c:v>Descriptive Q6</c:v>
                </c:pt>
                <c:pt idx="18">
                  <c:v>Lego Q7</c:v>
                </c:pt>
                <c:pt idx="19">
                  <c:v>Descriptive Q7</c:v>
                </c:pt>
                <c:pt idx="21">
                  <c:v>Lego Q8</c:v>
                </c:pt>
                <c:pt idx="22">
                  <c:v>Descriptive Q8</c:v>
                </c:pt>
                <c:pt idx="24">
                  <c:v>Lego Q9</c:v>
                </c:pt>
                <c:pt idx="25">
                  <c:v>Descriptive Q9</c:v>
                </c:pt>
                <c:pt idx="27">
                  <c:v>Lego Q10</c:v>
                </c:pt>
                <c:pt idx="28">
                  <c:v>Descriptive Q10</c:v>
                </c:pt>
              </c:strCache>
            </c:strRef>
          </c:cat>
          <c:val>
            <c:numRef>
              <c:f>Frequencies!$F$22:$AH$22</c:f>
              <c:numCache>
                <c:formatCode>0.0</c:formatCode>
                <c:ptCount val="29"/>
                <c:pt idx="0">
                  <c:v>31.578947368421051</c:v>
                </c:pt>
                <c:pt idx="1">
                  <c:v>9.2105263157894726</c:v>
                </c:pt>
                <c:pt idx="3">
                  <c:v>44.736842105263158</c:v>
                </c:pt>
                <c:pt idx="4">
                  <c:v>18.421052631578945</c:v>
                </c:pt>
                <c:pt idx="6">
                  <c:v>39.473684210526315</c:v>
                </c:pt>
                <c:pt idx="7">
                  <c:v>31.578947368421051</c:v>
                </c:pt>
                <c:pt idx="9">
                  <c:v>34.210526315789473</c:v>
                </c:pt>
                <c:pt idx="10">
                  <c:v>32</c:v>
                </c:pt>
                <c:pt idx="12">
                  <c:v>32.894736842105267</c:v>
                </c:pt>
                <c:pt idx="13">
                  <c:v>17.105263157894736</c:v>
                </c:pt>
                <c:pt idx="15">
                  <c:v>23.684210526315788</c:v>
                </c:pt>
                <c:pt idx="16">
                  <c:v>10.526315789473683</c:v>
                </c:pt>
                <c:pt idx="18">
                  <c:v>21.052631578947366</c:v>
                </c:pt>
                <c:pt idx="19">
                  <c:v>13.333333333333334</c:v>
                </c:pt>
                <c:pt idx="21">
                  <c:v>17.105263157894736</c:v>
                </c:pt>
                <c:pt idx="22">
                  <c:v>6.666666666666667</c:v>
                </c:pt>
                <c:pt idx="24">
                  <c:v>21.052631578947366</c:v>
                </c:pt>
                <c:pt idx="25">
                  <c:v>6.5789473684210522</c:v>
                </c:pt>
                <c:pt idx="27">
                  <c:v>30.263157894736842</c:v>
                </c:pt>
                <c:pt idx="28">
                  <c:v>7.8947368421052628</c:v>
                </c:pt>
              </c:numCache>
            </c:numRef>
          </c:val>
          <c:extLst>
            <c:ext xmlns:c16="http://schemas.microsoft.com/office/drawing/2014/chart" uri="{C3380CC4-5D6E-409C-BE32-E72D297353CC}">
              <c16:uniqueId val="{00000001-CFC5-4F6C-B9B6-7185DA0FB4A6}"/>
            </c:ext>
          </c:extLst>
        </c:ser>
        <c:ser>
          <c:idx val="2"/>
          <c:order val="2"/>
          <c:tx>
            <c:v>1</c:v>
          </c:tx>
          <c:spPr>
            <a:solidFill>
              <a:schemeClr val="accent4">
                <a:lumMod val="40000"/>
                <a:lumOff val="60000"/>
              </a:schemeClr>
            </a:solidFill>
            <a:ln>
              <a:noFill/>
            </a:ln>
            <a:effectLst/>
          </c:spPr>
          <c:invertIfNegative val="0"/>
          <c:cat>
            <c:strRef>
              <c:f>Frequencies!$F$20:$AH$20</c:f>
              <c:strCache>
                <c:ptCount val="29"/>
                <c:pt idx="0">
                  <c:v>Lego Q1</c:v>
                </c:pt>
                <c:pt idx="1">
                  <c:v>Descriptive Q1</c:v>
                </c:pt>
                <c:pt idx="3">
                  <c:v>Lego Q2</c:v>
                </c:pt>
                <c:pt idx="4">
                  <c:v>Descriptive Q2</c:v>
                </c:pt>
                <c:pt idx="6">
                  <c:v>Lego Q3</c:v>
                </c:pt>
                <c:pt idx="7">
                  <c:v>Descriptive Q3</c:v>
                </c:pt>
                <c:pt idx="9">
                  <c:v>Lego Q4</c:v>
                </c:pt>
                <c:pt idx="10">
                  <c:v>Descriptive Q4</c:v>
                </c:pt>
                <c:pt idx="12">
                  <c:v>Lego Q5</c:v>
                </c:pt>
                <c:pt idx="13">
                  <c:v>Descriptive Q5</c:v>
                </c:pt>
                <c:pt idx="15">
                  <c:v>Lego Q6</c:v>
                </c:pt>
                <c:pt idx="16">
                  <c:v>Descriptive Q6</c:v>
                </c:pt>
                <c:pt idx="18">
                  <c:v>Lego Q7</c:v>
                </c:pt>
                <c:pt idx="19">
                  <c:v>Descriptive Q7</c:v>
                </c:pt>
                <c:pt idx="21">
                  <c:v>Lego Q8</c:v>
                </c:pt>
                <c:pt idx="22">
                  <c:v>Descriptive Q8</c:v>
                </c:pt>
                <c:pt idx="24">
                  <c:v>Lego Q9</c:v>
                </c:pt>
                <c:pt idx="25">
                  <c:v>Descriptive Q9</c:v>
                </c:pt>
                <c:pt idx="27">
                  <c:v>Lego Q10</c:v>
                </c:pt>
                <c:pt idx="28">
                  <c:v>Descriptive Q10</c:v>
                </c:pt>
              </c:strCache>
            </c:strRef>
          </c:cat>
          <c:val>
            <c:numRef>
              <c:f>Frequencies!$F$23:$AH$23</c:f>
              <c:numCache>
                <c:formatCode>0.0</c:formatCode>
                <c:ptCount val="29"/>
                <c:pt idx="0">
                  <c:v>30.263157894736842</c:v>
                </c:pt>
                <c:pt idx="1">
                  <c:v>26.315789473684209</c:v>
                </c:pt>
                <c:pt idx="3">
                  <c:v>25</c:v>
                </c:pt>
                <c:pt idx="4">
                  <c:v>26.315789473684209</c:v>
                </c:pt>
                <c:pt idx="6">
                  <c:v>18.421052631578945</c:v>
                </c:pt>
                <c:pt idx="7">
                  <c:v>21.052631578947366</c:v>
                </c:pt>
                <c:pt idx="9">
                  <c:v>42.105263157894733</c:v>
                </c:pt>
                <c:pt idx="10">
                  <c:v>33.333333333333329</c:v>
                </c:pt>
                <c:pt idx="12">
                  <c:v>32.894736842105267</c:v>
                </c:pt>
                <c:pt idx="13">
                  <c:v>31.578947368421051</c:v>
                </c:pt>
                <c:pt idx="15">
                  <c:v>39.473684210526315</c:v>
                </c:pt>
                <c:pt idx="16">
                  <c:v>32.894736842105267</c:v>
                </c:pt>
                <c:pt idx="18">
                  <c:v>43.421052631578952</c:v>
                </c:pt>
                <c:pt idx="19">
                  <c:v>41.333333333333336</c:v>
                </c:pt>
                <c:pt idx="21">
                  <c:v>38.15789473684211</c:v>
                </c:pt>
                <c:pt idx="22">
                  <c:v>20</c:v>
                </c:pt>
                <c:pt idx="24">
                  <c:v>36.84210526315789</c:v>
                </c:pt>
                <c:pt idx="25">
                  <c:v>36.84210526315789</c:v>
                </c:pt>
                <c:pt idx="27">
                  <c:v>32.894736842105267</c:v>
                </c:pt>
                <c:pt idx="28">
                  <c:v>27.631578947368425</c:v>
                </c:pt>
              </c:numCache>
            </c:numRef>
          </c:val>
          <c:extLst>
            <c:ext xmlns:c16="http://schemas.microsoft.com/office/drawing/2014/chart" uri="{C3380CC4-5D6E-409C-BE32-E72D297353CC}">
              <c16:uniqueId val="{00000002-CFC5-4F6C-B9B6-7185DA0FB4A6}"/>
            </c:ext>
          </c:extLst>
        </c:ser>
        <c:ser>
          <c:idx val="3"/>
          <c:order val="3"/>
          <c:tx>
            <c:v>0</c:v>
          </c:tx>
          <c:spPr>
            <a:solidFill>
              <a:schemeClr val="bg2">
                <a:lumMod val="50000"/>
              </a:schemeClr>
            </a:solidFill>
            <a:ln>
              <a:noFill/>
            </a:ln>
            <a:effectLst/>
          </c:spPr>
          <c:invertIfNegative val="0"/>
          <c:cat>
            <c:strRef>
              <c:f>Frequencies!$F$20:$AH$20</c:f>
              <c:strCache>
                <c:ptCount val="29"/>
                <c:pt idx="0">
                  <c:v>Lego Q1</c:v>
                </c:pt>
                <c:pt idx="1">
                  <c:v>Descriptive Q1</c:v>
                </c:pt>
                <c:pt idx="3">
                  <c:v>Lego Q2</c:v>
                </c:pt>
                <c:pt idx="4">
                  <c:v>Descriptive Q2</c:v>
                </c:pt>
                <c:pt idx="6">
                  <c:v>Lego Q3</c:v>
                </c:pt>
                <c:pt idx="7">
                  <c:v>Descriptive Q3</c:v>
                </c:pt>
                <c:pt idx="9">
                  <c:v>Lego Q4</c:v>
                </c:pt>
                <c:pt idx="10">
                  <c:v>Descriptive Q4</c:v>
                </c:pt>
                <c:pt idx="12">
                  <c:v>Lego Q5</c:v>
                </c:pt>
                <c:pt idx="13">
                  <c:v>Descriptive Q5</c:v>
                </c:pt>
                <c:pt idx="15">
                  <c:v>Lego Q6</c:v>
                </c:pt>
                <c:pt idx="16">
                  <c:v>Descriptive Q6</c:v>
                </c:pt>
                <c:pt idx="18">
                  <c:v>Lego Q7</c:v>
                </c:pt>
                <c:pt idx="19">
                  <c:v>Descriptive Q7</c:v>
                </c:pt>
                <c:pt idx="21">
                  <c:v>Lego Q8</c:v>
                </c:pt>
                <c:pt idx="22">
                  <c:v>Descriptive Q8</c:v>
                </c:pt>
                <c:pt idx="24">
                  <c:v>Lego Q9</c:v>
                </c:pt>
                <c:pt idx="25">
                  <c:v>Descriptive Q9</c:v>
                </c:pt>
                <c:pt idx="27">
                  <c:v>Lego Q10</c:v>
                </c:pt>
                <c:pt idx="28">
                  <c:v>Descriptive Q10</c:v>
                </c:pt>
              </c:strCache>
            </c:strRef>
          </c:cat>
          <c:val>
            <c:numRef>
              <c:f>Frequencies!$F$24:$AH$24</c:f>
              <c:numCache>
                <c:formatCode>0.0</c:formatCode>
                <c:ptCount val="29"/>
                <c:pt idx="0">
                  <c:v>9.2105263157894726</c:v>
                </c:pt>
                <c:pt idx="1">
                  <c:v>30.263157894736842</c:v>
                </c:pt>
                <c:pt idx="3">
                  <c:v>6.5789473684210522</c:v>
                </c:pt>
                <c:pt idx="4">
                  <c:v>23.684210526315788</c:v>
                </c:pt>
                <c:pt idx="6">
                  <c:v>3.9473684210526314</c:v>
                </c:pt>
                <c:pt idx="7">
                  <c:v>14.473684210526317</c:v>
                </c:pt>
                <c:pt idx="9">
                  <c:v>7.8947368421052628</c:v>
                </c:pt>
                <c:pt idx="10">
                  <c:v>17.333333333333336</c:v>
                </c:pt>
                <c:pt idx="12">
                  <c:v>11.842105263157894</c:v>
                </c:pt>
                <c:pt idx="13">
                  <c:v>11.842105263157894</c:v>
                </c:pt>
                <c:pt idx="15">
                  <c:v>18.421052631578945</c:v>
                </c:pt>
                <c:pt idx="16">
                  <c:v>22.368421052631579</c:v>
                </c:pt>
                <c:pt idx="18">
                  <c:v>21.052631578947366</c:v>
                </c:pt>
                <c:pt idx="19">
                  <c:v>17.333333333333336</c:v>
                </c:pt>
                <c:pt idx="21">
                  <c:v>14.473684210526317</c:v>
                </c:pt>
                <c:pt idx="22">
                  <c:v>22.666666666666664</c:v>
                </c:pt>
                <c:pt idx="24">
                  <c:v>19.736842105263158</c:v>
                </c:pt>
                <c:pt idx="25">
                  <c:v>19.736842105263158</c:v>
                </c:pt>
                <c:pt idx="27">
                  <c:v>17.105263157894736</c:v>
                </c:pt>
                <c:pt idx="28">
                  <c:v>26.315789473684209</c:v>
                </c:pt>
              </c:numCache>
            </c:numRef>
          </c:val>
          <c:extLst>
            <c:ext xmlns:c16="http://schemas.microsoft.com/office/drawing/2014/chart" uri="{C3380CC4-5D6E-409C-BE32-E72D297353CC}">
              <c16:uniqueId val="{00000003-CFC5-4F6C-B9B6-7185DA0FB4A6}"/>
            </c:ext>
          </c:extLst>
        </c:ser>
        <c:ser>
          <c:idx val="4"/>
          <c:order val="4"/>
          <c:tx>
            <c:v>-1</c:v>
          </c:tx>
          <c:spPr>
            <a:solidFill>
              <a:schemeClr val="accent2">
                <a:lumMod val="40000"/>
                <a:lumOff val="60000"/>
              </a:schemeClr>
            </a:solidFill>
            <a:ln>
              <a:noFill/>
            </a:ln>
            <a:effectLst/>
          </c:spPr>
          <c:invertIfNegative val="0"/>
          <c:cat>
            <c:strRef>
              <c:f>Frequencies!$F$20:$AH$20</c:f>
              <c:strCache>
                <c:ptCount val="29"/>
                <c:pt idx="0">
                  <c:v>Lego Q1</c:v>
                </c:pt>
                <c:pt idx="1">
                  <c:v>Descriptive Q1</c:v>
                </c:pt>
                <c:pt idx="3">
                  <c:v>Lego Q2</c:v>
                </c:pt>
                <c:pt idx="4">
                  <c:v>Descriptive Q2</c:v>
                </c:pt>
                <c:pt idx="6">
                  <c:v>Lego Q3</c:v>
                </c:pt>
                <c:pt idx="7">
                  <c:v>Descriptive Q3</c:v>
                </c:pt>
                <c:pt idx="9">
                  <c:v>Lego Q4</c:v>
                </c:pt>
                <c:pt idx="10">
                  <c:v>Descriptive Q4</c:v>
                </c:pt>
                <c:pt idx="12">
                  <c:v>Lego Q5</c:v>
                </c:pt>
                <c:pt idx="13">
                  <c:v>Descriptive Q5</c:v>
                </c:pt>
                <c:pt idx="15">
                  <c:v>Lego Q6</c:v>
                </c:pt>
                <c:pt idx="16">
                  <c:v>Descriptive Q6</c:v>
                </c:pt>
                <c:pt idx="18">
                  <c:v>Lego Q7</c:v>
                </c:pt>
                <c:pt idx="19">
                  <c:v>Descriptive Q7</c:v>
                </c:pt>
                <c:pt idx="21">
                  <c:v>Lego Q8</c:v>
                </c:pt>
                <c:pt idx="22">
                  <c:v>Descriptive Q8</c:v>
                </c:pt>
                <c:pt idx="24">
                  <c:v>Lego Q9</c:v>
                </c:pt>
                <c:pt idx="25">
                  <c:v>Descriptive Q9</c:v>
                </c:pt>
                <c:pt idx="27">
                  <c:v>Lego Q10</c:v>
                </c:pt>
                <c:pt idx="28">
                  <c:v>Descriptive Q10</c:v>
                </c:pt>
              </c:strCache>
            </c:strRef>
          </c:cat>
          <c:val>
            <c:numRef>
              <c:f>Frequencies!$F$25:$AH$25</c:f>
              <c:numCache>
                <c:formatCode>0.0</c:formatCode>
                <c:ptCount val="29"/>
                <c:pt idx="0">
                  <c:v>0</c:v>
                </c:pt>
                <c:pt idx="1">
                  <c:v>17.105263157894736</c:v>
                </c:pt>
                <c:pt idx="3">
                  <c:v>0</c:v>
                </c:pt>
                <c:pt idx="4">
                  <c:v>18.421052631578945</c:v>
                </c:pt>
                <c:pt idx="6">
                  <c:v>3.9473684210526314</c:v>
                </c:pt>
                <c:pt idx="7">
                  <c:v>5.2631578947368416</c:v>
                </c:pt>
                <c:pt idx="9">
                  <c:v>3.9473684210526314</c:v>
                </c:pt>
                <c:pt idx="10">
                  <c:v>5.3333333333333339</c:v>
                </c:pt>
                <c:pt idx="12">
                  <c:v>3.9473684210526314</c:v>
                </c:pt>
                <c:pt idx="13">
                  <c:v>15.789473684210526</c:v>
                </c:pt>
                <c:pt idx="15">
                  <c:v>13.157894736842104</c:v>
                </c:pt>
                <c:pt idx="16">
                  <c:v>22.368421052631579</c:v>
                </c:pt>
                <c:pt idx="18">
                  <c:v>5.2631578947368416</c:v>
                </c:pt>
                <c:pt idx="19">
                  <c:v>13.333333333333334</c:v>
                </c:pt>
                <c:pt idx="21">
                  <c:v>21.052631578947366</c:v>
                </c:pt>
                <c:pt idx="22">
                  <c:v>34.666666666666671</c:v>
                </c:pt>
                <c:pt idx="24">
                  <c:v>14.473684210526317</c:v>
                </c:pt>
                <c:pt idx="25">
                  <c:v>18.421052631578945</c:v>
                </c:pt>
                <c:pt idx="27">
                  <c:v>7.8947368421052628</c:v>
                </c:pt>
                <c:pt idx="28">
                  <c:v>22.368421052631579</c:v>
                </c:pt>
              </c:numCache>
            </c:numRef>
          </c:val>
          <c:extLst>
            <c:ext xmlns:c16="http://schemas.microsoft.com/office/drawing/2014/chart" uri="{C3380CC4-5D6E-409C-BE32-E72D297353CC}">
              <c16:uniqueId val="{00000004-CFC5-4F6C-B9B6-7185DA0FB4A6}"/>
            </c:ext>
          </c:extLst>
        </c:ser>
        <c:ser>
          <c:idx val="5"/>
          <c:order val="5"/>
          <c:tx>
            <c:v>-2</c:v>
          </c:tx>
          <c:spPr>
            <a:solidFill>
              <a:schemeClr val="accent2">
                <a:lumMod val="60000"/>
                <a:lumOff val="40000"/>
              </a:schemeClr>
            </a:solidFill>
            <a:ln>
              <a:noFill/>
            </a:ln>
            <a:effectLst/>
          </c:spPr>
          <c:invertIfNegative val="0"/>
          <c:cat>
            <c:strRef>
              <c:f>Frequencies!$F$20:$AH$20</c:f>
              <c:strCache>
                <c:ptCount val="29"/>
                <c:pt idx="0">
                  <c:v>Lego Q1</c:v>
                </c:pt>
                <c:pt idx="1">
                  <c:v>Descriptive Q1</c:v>
                </c:pt>
                <c:pt idx="3">
                  <c:v>Lego Q2</c:v>
                </c:pt>
                <c:pt idx="4">
                  <c:v>Descriptive Q2</c:v>
                </c:pt>
                <c:pt idx="6">
                  <c:v>Lego Q3</c:v>
                </c:pt>
                <c:pt idx="7">
                  <c:v>Descriptive Q3</c:v>
                </c:pt>
                <c:pt idx="9">
                  <c:v>Lego Q4</c:v>
                </c:pt>
                <c:pt idx="10">
                  <c:v>Descriptive Q4</c:v>
                </c:pt>
                <c:pt idx="12">
                  <c:v>Lego Q5</c:v>
                </c:pt>
                <c:pt idx="13">
                  <c:v>Descriptive Q5</c:v>
                </c:pt>
                <c:pt idx="15">
                  <c:v>Lego Q6</c:v>
                </c:pt>
                <c:pt idx="16">
                  <c:v>Descriptive Q6</c:v>
                </c:pt>
                <c:pt idx="18">
                  <c:v>Lego Q7</c:v>
                </c:pt>
                <c:pt idx="19">
                  <c:v>Descriptive Q7</c:v>
                </c:pt>
                <c:pt idx="21">
                  <c:v>Lego Q8</c:v>
                </c:pt>
                <c:pt idx="22">
                  <c:v>Descriptive Q8</c:v>
                </c:pt>
                <c:pt idx="24">
                  <c:v>Lego Q9</c:v>
                </c:pt>
                <c:pt idx="25">
                  <c:v>Descriptive Q9</c:v>
                </c:pt>
                <c:pt idx="27">
                  <c:v>Lego Q10</c:v>
                </c:pt>
                <c:pt idx="28">
                  <c:v>Descriptive Q10</c:v>
                </c:pt>
              </c:strCache>
            </c:strRef>
          </c:cat>
          <c:val>
            <c:numRef>
              <c:f>Frequencies!$F$26:$AH$26</c:f>
              <c:numCache>
                <c:formatCode>0.0</c:formatCode>
                <c:ptCount val="29"/>
                <c:pt idx="0">
                  <c:v>2.6315789473684208</c:v>
                </c:pt>
                <c:pt idx="1">
                  <c:v>7.8947368421052628</c:v>
                </c:pt>
                <c:pt idx="3">
                  <c:v>1.3157894736842104</c:v>
                </c:pt>
                <c:pt idx="4">
                  <c:v>9.2105263157894726</c:v>
                </c:pt>
                <c:pt idx="6">
                  <c:v>1.3157894736842104</c:v>
                </c:pt>
                <c:pt idx="7">
                  <c:v>3.9473684210526314</c:v>
                </c:pt>
                <c:pt idx="9">
                  <c:v>1.3157894736842104</c:v>
                </c:pt>
                <c:pt idx="10">
                  <c:v>5.3333333333333339</c:v>
                </c:pt>
                <c:pt idx="12">
                  <c:v>3.9473684210526314</c:v>
                </c:pt>
                <c:pt idx="13">
                  <c:v>10.526315789473683</c:v>
                </c:pt>
                <c:pt idx="15">
                  <c:v>1.3157894736842104</c:v>
                </c:pt>
                <c:pt idx="16">
                  <c:v>5.2631578947368416</c:v>
                </c:pt>
                <c:pt idx="18">
                  <c:v>1.3157894736842104</c:v>
                </c:pt>
                <c:pt idx="19">
                  <c:v>5.3333333333333339</c:v>
                </c:pt>
                <c:pt idx="21">
                  <c:v>2.6315789473684208</c:v>
                </c:pt>
                <c:pt idx="22">
                  <c:v>8</c:v>
                </c:pt>
                <c:pt idx="24">
                  <c:v>2.6315789473684208</c:v>
                </c:pt>
                <c:pt idx="25">
                  <c:v>11.842105263157894</c:v>
                </c:pt>
                <c:pt idx="27">
                  <c:v>2.6315789473684208</c:v>
                </c:pt>
                <c:pt idx="28">
                  <c:v>9.2105263157894726</c:v>
                </c:pt>
              </c:numCache>
            </c:numRef>
          </c:val>
          <c:extLst>
            <c:ext xmlns:c16="http://schemas.microsoft.com/office/drawing/2014/chart" uri="{C3380CC4-5D6E-409C-BE32-E72D297353CC}">
              <c16:uniqueId val="{00000005-CFC5-4F6C-B9B6-7185DA0FB4A6}"/>
            </c:ext>
          </c:extLst>
        </c:ser>
        <c:ser>
          <c:idx val="6"/>
          <c:order val="6"/>
          <c:tx>
            <c:v>-3</c:v>
          </c:tx>
          <c:spPr>
            <a:solidFill>
              <a:schemeClr val="accent2"/>
            </a:solidFill>
            <a:ln>
              <a:noFill/>
            </a:ln>
            <a:effectLst/>
          </c:spPr>
          <c:invertIfNegative val="0"/>
          <c:cat>
            <c:strRef>
              <c:f>Frequencies!$F$20:$AH$20</c:f>
              <c:strCache>
                <c:ptCount val="29"/>
                <c:pt idx="0">
                  <c:v>Lego Q1</c:v>
                </c:pt>
                <c:pt idx="1">
                  <c:v>Descriptive Q1</c:v>
                </c:pt>
                <c:pt idx="3">
                  <c:v>Lego Q2</c:v>
                </c:pt>
                <c:pt idx="4">
                  <c:v>Descriptive Q2</c:v>
                </c:pt>
                <c:pt idx="6">
                  <c:v>Lego Q3</c:v>
                </c:pt>
                <c:pt idx="7">
                  <c:v>Descriptive Q3</c:v>
                </c:pt>
                <c:pt idx="9">
                  <c:v>Lego Q4</c:v>
                </c:pt>
                <c:pt idx="10">
                  <c:v>Descriptive Q4</c:v>
                </c:pt>
                <c:pt idx="12">
                  <c:v>Lego Q5</c:v>
                </c:pt>
                <c:pt idx="13">
                  <c:v>Descriptive Q5</c:v>
                </c:pt>
                <c:pt idx="15">
                  <c:v>Lego Q6</c:v>
                </c:pt>
                <c:pt idx="16">
                  <c:v>Descriptive Q6</c:v>
                </c:pt>
                <c:pt idx="18">
                  <c:v>Lego Q7</c:v>
                </c:pt>
                <c:pt idx="19">
                  <c:v>Descriptive Q7</c:v>
                </c:pt>
                <c:pt idx="21">
                  <c:v>Lego Q8</c:v>
                </c:pt>
                <c:pt idx="22">
                  <c:v>Descriptive Q8</c:v>
                </c:pt>
                <c:pt idx="24">
                  <c:v>Lego Q9</c:v>
                </c:pt>
                <c:pt idx="25">
                  <c:v>Descriptive Q9</c:v>
                </c:pt>
                <c:pt idx="27">
                  <c:v>Lego Q10</c:v>
                </c:pt>
                <c:pt idx="28">
                  <c:v>Descriptive Q10</c:v>
                </c:pt>
              </c:strCache>
            </c:strRef>
          </c:cat>
          <c:val>
            <c:numRef>
              <c:f>Frequencies!$F$27:$AH$27</c:f>
              <c:numCache>
                <c:formatCode>0.0</c:formatCode>
                <c:ptCount val="29"/>
                <c:pt idx="0">
                  <c:v>0</c:v>
                </c:pt>
                <c:pt idx="1">
                  <c:v>5.2631578947368416</c:v>
                </c:pt>
                <c:pt idx="3">
                  <c:v>0</c:v>
                </c:pt>
                <c:pt idx="4">
                  <c:v>1.3157894736842104</c:v>
                </c:pt>
                <c:pt idx="6">
                  <c:v>0</c:v>
                </c:pt>
                <c:pt idx="7">
                  <c:v>2.6315789473684208</c:v>
                </c:pt>
                <c:pt idx="9">
                  <c:v>0</c:v>
                </c:pt>
                <c:pt idx="10">
                  <c:v>1.3333333333333335</c:v>
                </c:pt>
                <c:pt idx="12">
                  <c:v>0</c:v>
                </c:pt>
                <c:pt idx="13">
                  <c:v>3.9473684210526314</c:v>
                </c:pt>
                <c:pt idx="15">
                  <c:v>0</c:v>
                </c:pt>
                <c:pt idx="16">
                  <c:v>2.6315789473684208</c:v>
                </c:pt>
                <c:pt idx="18">
                  <c:v>0</c:v>
                </c:pt>
                <c:pt idx="19">
                  <c:v>2.666666666666667</c:v>
                </c:pt>
                <c:pt idx="21">
                  <c:v>2.6315789473684208</c:v>
                </c:pt>
                <c:pt idx="22">
                  <c:v>4</c:v>
                </c:pt>
                <c:pt idx="24">
                  <c:v>1.3157894736842104</c:v>
                </c:pt>
                <c:pt idx="25">
                  <c:v>1.3157894736842104</c:v>
                </c:pt>
                <c:pt idx="27">
                  <c:v>0</c:v>
                </c:pt>
                <c:pt idx="28">
                  <c:v>1.3157894736842104</c:v>
                </c:pt>
              </c:numCache>
            </c:numRef>
          </c:val>
          <c:extLst>
            <c:ext xmlns:c16="http://schemas.microsoft.com/office/drawing/2014/chart" uri="{C3380CC4-5D6E-409C-BE32-E72D297353CC}">
              <c16:uniqueId val="{00000006-CFC5-4F6C-B9B6-7185DA0FB4A6}"/>
            </c:ext>
          </c:extLst>
        </c:ser>
        <c:dLbls>
          <c:showLegendKey val="0"/>
          <c:showVal val="0"/>
          <c:showCatName val="0"/>
          <c:showSerName val="0"/>
          <c:showPercent val="0"/>
          <c:showBubbleSize val="0"/>
        </c:dLbls>
        <c:gapWidth val="25"/>
        <c:overlap val="100"/>
        <c:axId val="992617263"/>
        <c:axId val="992608143"/>
      </c:barChart>
      <c:catAx>
        <c:axId val="992617263"/>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2608143"/>
        <c:crosses val="max"/>
        <c:auto val="1"/>
        <c:lblAlgn val="ctr"/>
        <c:lblOffset val="100"/>
        <c:noMultiLvlLbl val="0"/>
      </c:catAx>
      <c:valAx>
        <c:axId val="992608143"/>
        <c:scaling>
          <c:orientation val="maxMin"/>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2617263"/>
        <c:crosses val="max"/>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Percentage of Likert Responses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percentStacked"/>
        <c:varyColors val="0"/>
        <c:ser>
          <c:idx val="0"/>
          <c:order val="0"/>
          <c:tx>
            <c:v>3</c:v>
          </c:tx>
          <c:spPr>
            <a:solidFill>
              <a:schemeClr val="accent4"/>
            </a:solidFill>
            <a:ln>
              <a:noFill/>
            </a:ln>
            <a:effectLst/>
          </c:spPr>
          <c:invertIfNegative val="0"/>
          <c:cat>
            <c:strRef>
              <c:f>Frequencies!$O$20:$AH$20</c:f>
              <c:strCache>
                <c:ptCount val="20"/>
                <c:pt idx="0">
                  <c:v>Lego Q4</c:v>
                </c:pt>
                <c:pt idx="1">
                  <c:v>Descriptive Q4</c:v>
                </c:pt>
                <c:pt idx="3">
                  <c:v>Lego Q5</c:v>
                </c:pt>
                <c:pt idx="4">
                  <c:v>Descriptive Q5</c:v>
                </c:pt>
                <c:pt idx="6">
                  <c:v>Lego Q6</c:v>
                </c:pt>
                <c:pt idx="7">
                  <c:v>Descriptive Q6</c:v>
                </c:pt>
                <c:pt idx="9">
                  <c:v>Lego Q7</c:v>
                </c:pt>
                <c:pt idx="10">
                  <c:v>Descriptive Q7</c:v>
                </c:pt>
                <c:pt idx="12">
                  <c:v>Lego Q8</c:v>
                </c:pt>
                <c:pt idx="13">
                  <c:v>Descriptive Q8</c:v>
                </c:pt>
                <c:pt idx="15">
                  <c:v>Lego Q9</c:v>
                </c:pt>
                <c:pt idx="16">
                  <c:v>Descriptive Q9</c:v>
                </c:pt>
                <c:pt idx="18">
                  <c:v>Lego Q10</c:v>
                </c:pt>
                <c:pt idx="19">
                  <c:v>Descriptive Q10</c:v>
                </c:pt>
              </c:strCache>
            </c:strRef>
          </c:cat>
          <c:val>
            <c:numRef>
              <c:f>Frequencies!$O$21:$AH$21</c:f>
              <c:numCache>
                <c:formatCode>0.0</c:formatCode>
                <c:ptCount val="20"/>
                <c:pt idx="0">
                  <c:v>10.526315789473683</c:v>
                </c:pt>
                <c:pt idx="1">
                  <c:v>5.3333333333333339</c:v>
                </c:pt>
                <c:pt idx="3">
                  <c:v>14.473684210526317</c:v>
                </c:pt>
                <c:pt idx="4">
                  <c:v>9.2105263157894726</c:v>
                </c:pt>
                <c:pt idx="6">
                  <c:v>3.9473684210526314</c:v>
                </c:pt>
                <c:pt idx="7">
                  <c:v>3.9473684210526314</c:v>
                </c:pt>
                <c:pt idx="9">
                  <c:v>7.8947368421052628</c:v>
                </c:pt>
                <c:pt idx="10">
                  <c:v>6.666666666666667</c:v>
                </c:pt>
                <c:pt idx="12">
                  <c:v>3.9473684210526314</c:v>
                </c:pt>
                <c:pt idx="13">
                  <c:v>4</c:v>
                </c:pt>
                <c:pt idx="15">
                  <c:v>3.9473684210526314</c:v>
                </c:pt>
                <c:pt idx="16">
                  <c:v>5.2631578947368416</c:v>
                </c:pt>
                <c:pt idx="18">
                  <c:v>9.2105263157894726</c:v>
                </c:pt>
                <c:pt idx="19">
                  <c:v>5.2631578947368416</c:v>
                </c:pt>
              </c:numCache>
            </c:numRef>
          </c:val>
          <c:extLst>
            <c:ext xmlns:c16="http://schemas.microsoft.com/office/drawing/2014/chart" uri="{C3380CC4-5D6E-409C-BE32-E72D297353CC}">
              <c16:uniqueId val="{00000000-C513-4424-8EBA-9D30F6660CCF}"/>
            </c:ext>
          </c:extLst>
        </c:ser>
        <c:ser>
          <c:idx val="1"/>
          <c:order val="1"/>
          <c:tx>
            <c:v>2</c:v>
          </c:tx>
          <c:spPr>
            <a:solidFill>
              <a:schemeClr val="accent4">
                <a:lumMod val="60000"/>
                <a:lumOff val="40000"/>
              </a:schemeClr>
            </a:solidFill>
            <a:ln>
              <a:noFill/>
            </a:ln>
            <a:effectLst/>
          </c:spPr>
          <c:invertIfNegative val="0"/>
          <c:cat>
            <c:strRef>
              <c:f>Frequencies!$O$20:$AH$20</c:f>
              <c:strCache>
                <c:ptCount val="20"/>
                <c:pt idx="0">
                  <c:v>Lego Q4</c:v>
                </c:pt>
                <c:pt idx="1">
                  <c:v>Descriptive Q4</c:v>
                </c:pt>
                <c:pt idx="3">
                  <c:v>Lego Q5</c:v>
                </c:pt>
                <c:pt idx="4">
                  <c:v>Descriptive Q5</c:v>
                </c:pt>
                <c:pt idx="6">
                  <c:v>Lego Q6</c:v>
                </c:pt>
                <c:pt idx="7">
                  <c:v>Descriptive Q6</c:v>
                </c:pt>
                <c:pt idx="9">
                  <c:v>Lego Q7</c:v>
                </c:pt>
                <c:pt idx="10">
                  <c:v>Descriptive Q7</c:v>
                </c:pt>
                <c:pt idx="12">
                  <c:v>Lego Q8</c:v>
                </c:pt>
                <c:pt idx="13">
                  <c:v>Descriptive Q8</c:v>
                </c:pt>
                <c:pt idx="15">
                  <c:v>Lego Q9</c:v>
                </c:pt>
                <c:pt idx="16">
                  <c:v>Descriptive Q9</c:v>
                </c:pt>
                <c:pt idx="18">
                  <c:v>Lego Q10</c:v>
                </c:pt>
                <c:pt idx="19">
                  <c:v>Descriptive Q10</c:v>
                </c:pt>
              </c:strCache>
            </c:strRef>
          </c:cat>
          <c:val>
            <c:numRef>
              <c:f>Frequencies!$O$22:$AH$22</c:f>
              <c:numCache>
                <c:formatCode>0.0</c:formatCode>
                <c:ptCount val="20"/>
                <c:pt idx="0">
                  <c:v>34.210526315789473</c:v>
                </c:pt>
                <c:pt idx="1">
                  <c:v>32</c:v>
                </c:pt>
                <c:pt idx="3">
                  <c:v>32.894736842105267</c:v>
                </c:pt>
                <c:pt idx="4">
                  <c:v>17.105263157894736</c:v>
                </c:pt>
                <c:pt idx="6">
                  <c:v>23.684210526315788</c:v>
                </c:pt>
                <c:pt idx="7">
                  <c:v>10.526315789473683</c:v>
                </c:pt>
                <c:pt idx="9">
                  <c:v>21.052631578947366</c:v>
                </c:pt>
                <c:pt idx="10">
                  <c:v>13.333333333333334</c:v>
                </c:pt>
                <c:pt idx="12">
                  <c:v>17.105263157894736</c:v>
                </c:pt>
                <c:pt idx="13">
                  <c:v>6.666666666666667</c:v>
                </c:pt>
                <c:pt idx="15">
                  <c:v>21.052631578947366</c:v>
                </c:pt>
                <c:pt idx="16">
                  <c:v>6.5789473684210522</c:v>
                </c:pt>
                <c:pt idx="18">
                  <c:v>30.263157894736842</c:v>
                </c:pt>
                <c:pt idx="19">
                  <c:v>7.8947368421052628</c:v>
                </c:pt>
              </c:numCache>
            </c:numRef>
          </c:val>
          <c:extLst>
            <c:ext xmlns:c16="http://schemas.microsoft.com/office/drawing/2014/chart" uri="{C3380CC4-5D6E-409C-BE32-E72D297353CC}">
              <c16:uniqueId val="{00000001-C513-4424-8EBA-9D30F6660CCF}"/>
            </c:ext>
          </c:extLst>
        </c:ser>
        <c:ser>
          <c:idx val="2"/>
          <c:order val="2"/>
          <c:tx>
            <c:v>1</c:v>
          </c:tx>
          <c:spPr>
            <a:solidFill>
              <a:schemeClr val="accent4">
                <a:lumMod val="40000"/>
                <a:lumOff val="60000"/>
              </a:schemeClr>
            </a:solidFill>
            <a:ln>
              <a:noFill/>
            </a:ln>
            <a:effectLst/>
          </c:spPr>
          <c:invertIfNegative val="0"/>
          <c:cat>
            <c:strRef>
              <c:f>Frequencies!$O$20:$AH$20</c:f>
              <c:strCache>
                <c:ptCount val="20"/>
                <c:pt idx="0">
                  <c:v>Lego Q4</c:v>
                </c:pt>
                <c:pt idx="1">
                  <c:v>Descriptive Q4</c:v>
                </c:pt>
                <c:pt idx="3">
                  <c:v>Lego Q5</c:v>
                </c:pt>
                <c:pt idx="4">
                  <c:v>Descriptive Q5</c:v>
                </c:pt>
                <c:pt idx="6">
                  <c:v>Lego Q6</c:v>
                </c:pt>
                <c:pt idx="7">
                  <c:v>Descriptive Q6</c:v>
                </c:pt>
                <c:pt idx="9">
                  <c:v>Lego Q7</c:v>
                </c:pt>
                <c:pt idx="10">
                  <c:v>Descriptive Q7</c:v>
                </c:pt>
                <c:pt idx="12">
                  <c:v>Lego Q8</c:v>
                </c:pt>
                <c:pt idx="13">
                  <c:v>Descriptive Q8</c:v>
                </c:pt>
                <c:pt idx="15">
                  <c:v>Lego Q9</c:v>
                </c:pt>
                <c:pt idx="16">
                  <c:v>Descriptive Q9</c:v>
                </c:pt>
                <c:pt idx="18">
                  <c:v>Lego Q10</c:v>
                </c:pt>
                <c:pt idx="19">
                  <c:v>Descriptive Q10</c:v>
                </c:pt>
              </c:strCache>
            </c:strRef>
          </c:cat>
          <c:val>
            <c:numRef>
              <c:f>Frequencies!$O$23:$AH$23</c:f>
              <c:numCache>
                <c:formatCode>0.0</c:formatCode>
                <c:ptCount val="20"/>
                <c:pt idx="0">
                  <c:v>42.105263157894733</c:v>
                </c:pt>
                <c:pt idx="1">
                  <c:v>33.333333333333329</c:v>
                </c:pt>
                <c:pt idx="3">
                  <c:v>32.894736842105267</c:v>
                </c:pt>
                <c:pt idx="4">
                  <c:v>31.578947368421051</c:v>
                </c:pt>
                <c:pt idx="6">
                  <c:v>39.473684210526315</c:v>
                </c:pt>
                <c:pt idx="7">
                  <c:v>32.894736842105267</c:v>
                </c:pt>
                <c:pt idx="9">
                  <c:v>43.421052631578952</c:v>
                </c:pt>
                <c:pt idx="10">
                  <c:v>41.333333333333336</c:v>
                </c:pt>
                <c:pt idx="12">
                  <c:v>38.15789473684211</c:v>
                </c:pt>
                <c:pt idx="13">
                  <c:v>20</c:v>
                </c:pt>
                <c:pt idx="15">
                  <c:v>36.84210526315789</c:v>
                </c:pt>
                <c:pt idx="16">
                  <c:v>36.84210526315789</c:v>
                </c:pt>
                <c:pt idx="18">
                  <c:v>32.894736842105267</c:v>
                </c:pt>
                <c:pt idx="19">
                  <c:v>27.631578947368425</c:v>
                </c:pt>
              </c:numCache>
            </c:numRef>
          </c:val>
          <c:extLst>
            <c:ext xmlns:c16="http://schemas.microsoft.com/office/drawing/2014/chart" uri="{C3380CC4-5D6E-409C-BE32-E72D297353CC}">
              <c16:uniqueId val="{00000002-C513-4424-8EBA-9D30F6660CCF}"/>
            </c:ext>
          </c:extLst>
        </c:ser>
        <c:ser>
          <c:idx val="3"/>
          <c:order val="3"/>
          <c:tx>
            <c:v>0</c:v>
          </c:tx>
          <c:spPr>
            <a:solidFill>
              <a:schemeClr val="bg2">
                <a:lumMod val="50000"/>
              </a:schemeClr>
            </a:solidFill>
            <a:ln>
              <a:noFill/>
            </a:ln>
            <a:effectLst/>
          </c:spPr>
          <c:invertIfNegative val="0"/>
          <c:cat>
            <c:strRef>
              <c:f>Frequencies!$O$20:$AH$20</c:f>
              <c:strCache>
                <c:ptCount val="20"/>
                <c:pt idx="0">
                  <c:v>Lego Q4</c:v>
                </c:pt>
                <c:pt idx="1">
                  <c:v>Descriptive Q4</c:v>
                </c:pt>
                <c:pt idx="3">
                  <c:v>Lego Q5</c:v>
                </c:pt>
                <c:pt idx="4">
                  <c:v>Descriptive Q5</c:v>
                </c:pt>
                <c:pt idx="6">
                  <c:v>Lego Q6</c:v>
                </c:pt>
                <c:pt idx="7">
                  <c:v>Descriptive Q6</c:v>
                </c:pt>
                <c:pt idx="9">
                  <c:v>Lego Q7</c:v>
                </c:pt>
                <c:pt idx="10">
                  <c:v>Descriptive Q7</c:v>
                </c:pt>
                <c:pt idx="12">
                  <c:v>Lego Q8</c:v>
                </c:pt>
                <c:pt idx="13">
                  <c:v>Descriptive Q8</c:v>
                </c:pt>
                <c:pt idx="15">
                  <c:v>Lego Q9</c:v>
                </c:pt>
                <c:pt idx="16">
                  <c:v>Descriptive Q9</c:v>
                </c:pt>
                <c:pt idx="18">
                  <c:v>Lego Q10</c:v>
                </c:pt>
                <c:pt idx="19">
                  <c:v>Descriptive Q10</c:v>
                </c:pt>
              </c:strCache>
            </c:strRef>
          </c:cat>
          <c:val>
            <c:numRef>
              <c:f>Frequencies!$O$24:$AH$24</c:f>
              <c:numCache>
                <c:formatCode>0.0</c:formatCode>
                <c:ptCount val="20"/>
                <c:pt idx="0">
                  <c:v>7.8947368421052628</c:v>
                </c:pt>
                <c:pt idx="1">
                  <c:v>17.333333333333336</c:v>
                </c:pt>
                <c:pt idx="3">
                  <c:v>11.842105263157894</c:v>
                </c:pt>
                <c:pt idx="4">
                  <c:v>11.842105263157894</c:v>
                </c:pt>
                <c:pt idx="6">
                  <c:v>18.421052631578945</c:v>
                </c:pt>
                <c:pt idx="7">
                  <c:v>22.368421052631579</c:v>
                </c:pt>
                <c:pt idx="9">
                  <c:v>21.052631578947366</c:v>
                </c:pt>
                <c:pt idx="10">
                  <c:v>17.333333333333336</c:v>
                </c:pt>
                <c:pt idx="12">
                  <c:v>14.473684210526317</c:v>
                </c:pt>
                <c:pt idx="13">
                  <c:v>22.666666666666664</c:v>
                </c:pt>
                <c:pt idx="15">
                  <c:v>19.736842105263158</c:v>
                </c:pt>
                <c:pt idx="16">
                  <c:v>19.736842105263158</c:v>
                </c:pt>
                <c:pt idx="18">
                  <c:v>17.105263157894736</c:v>
                </c:pt>
                <c:pt idx="19">
                  <c:v>26.315789473684209</c:v>
                </c:pt>
              </c:numCache>
            </c:numRef>
          </c:val>
          <c:extLst>
            <c:ext xmlns:c16="http://schemas.microsoft.com/office/drawing/2014/chart" uri="{C3380CC4-5D6E-409C-BE32-E72D297353CC}">
              <c16:uniqueId val="{00000003-C513-4424-8EBA-9D30F6660CCF}"/>
            </c:ext>
          </c:extLst>
        </c:ser>
        <c:ser>
          <c:idx val="4"/>
          <c:order val="4"/>
          <c:tx>
            <c:v>-1</c:v>
          </c:tx>
          <c:spPr>
            <a:solidFill>
              <a:schemeClr val="accent2">
                <a:lumMod val="40000"/>
                <a:lumOff val="60000"/>
              </a:schemeClr>
            </a:solidFill>
            <a:ln>
              <a:noFill/>
            </a:ln>
            <a:effectLst/>
          </c:spPr>
          <c:invertIfNegative val="0"/>
          <c:cat>
            <c:strRef>
              <c:f>Frequencies!$O$20:$AH$20</c:f>
              <c:strCache>
                <c:ptCount val="20"/>
                <c:pt idx="0">
                  <c:v>Lego Q4</c:v>
                </c:pt>
                <c:pt idx="1">
                  <c:v>Descriptive Q4</c:v>
                </c:pt>
                <c:pt idx="3">
                  <c:v>Lego Q5</c:v>
                </c:pt>
                <c:pt idx="4">
                  <c:v>Descriptive Q5</c:v>
                </c:pt>
                <c:pt idx="6">
                  <c:v>Lego Q6</c:v>
                </c:pt>
                <c:pt idx="7">
                  <c:v>Descriptive Q6</c:v>
                </c:pt>
                <c:pt idx="9">
                  <c:v>Lego Q7</c:v>
                </c:pt>
                <c:pt idx="10">
                  <c:v>Descriptive Q7</c:v>
                </c:pt>
                <c:pt idx="12">
                  <c:v>Lego Q8</c:v>
                </c:pt>
                <c:pt idx="13">
                  <c:v>Descriptive Q8</c:v>
                </c:pt>
                <c:pt idx="15">
                  <c:v>Lego Q9</c:v>
                </c:pt>
                <c:pt idx="16">
                  <c:v>Descriptive Q9</c:v>
                </c:pt>
                <c:pt idx="18">
                  <c:v>Lego Q10</c:v>
                </c:pt>
                <c:pt idx="19">
                  <c:v>Descriptive Q10</c:v>
                </c:pt>
              </c:strCache>
            </c:strRef>
          </c:cat>
          <c:val>
            <c:numRef>
              <c:f>Frequencies!$O$25:$AH$25</c:f>
              <c:numCache>
                <c:formatCode>0.0</c:formatCode>
                <c:ptCount val="20"/>
                <c:pt idx="0">
                  <c:v>3.9473684210526314</c:v>
                </c:pt>
                <c:pt idx="1">
                  <c:v>5.3333333333333339</c:v>
                </c:pt>
                <c:pt idx="3">
                  <c:v>3.9473684210526314</c:v>
                </c:pt>
                <c:pt idx="4">
                  <c:v>15.789473684210526</c:v>
                </c:pt>
                <c:pt idx="6">
                  <c:v>13.157894736842104</c:v>
                </c:pt>
                <c:pt idx="7">
                  <c:v>22.368421052631579</c:v>
                </c:pt>
                <c:pt idx="9">
                  <c:v>5.2631578947368416</c:v>
                </c:pt>
                <c:pt idx="10">
                  <c:v>13.333333333333334</c:v>
                </c:pt>
                <c:pt idx="12">
                  <c:v>21.052631578947366</c:v>
                </c:pt>
                <c:pt idx="13">
                  <c:v>34.666666666666671</c:v>
                </c:pt>
                <c:pt idx="15">
                  <c:v>14.473684210526317</c:v>
                </c:pt>
                <c:pt idx="16">
                  <c:v>18.421052631578945</c:v>
                </c:pt>
                <c:pt idx="18">
                  <c:v>7.8947368421052628</c:v>
                </c:pt>
                <c:pt idx="19">
                  <c:v>22.368421052631579</c:v>
                </c:pt>
              </c:numCache>
            </c:numRef>
          </c:val>
          <c:extLst>
            <c:ext xmlns:c16="http://schemas.microsoft.com/office/drawing/2014/chart" uri="{C3380CC4-5D6E-409C-BE32-E72D297353CC}">
              <c16:uniqueId val="{00000004-C513-4424-8EBA-9D30F6660CCF}"/>
            </c:ext>
          </c:extLst>
        </c:ser>
        <c:ser>
          <c:idx val="5"/>
          <c:order val="5"/>
          <c:tx>
            <c:v>-2</c:v>
          </c:tx>
          <c:spPr>
            <a:solidFill>
              <a:schemeClr val="accent2">
                <a:lumMod val="60000"/>
                <a:lumOff val="40000"/>
              </a:schemeClr>
            </a:solidFill>
            <a:ln>
              <a:noFill/>
            </a:ln>
            <a:effectLst/>
          </c:spPr>
          <c:invertIfNegative val="0"/>
          <c:cat>
            <c:strRef>
              <c:f>Frequencies!$O$20:$AH$20</c:f>
              <c:strCache>
                <c:ptCount val="20"/>
                <c:pt idx="0">
                  <c:v>Lego Q4</c:v>
                </c:pt>
                <c:pt idx="1">
                  <c:v>Descriptive Q4</c:v>
                </c:pt>
                <c:pt idx="3">
                  <c:v>Lego Q5</c:v>
                </c:pt>
                <c:pt idx="4">
                  <c:v>Descriptive Q5</c:v>
                </c:pt>
                <c:pt idx="6">
                  <c:v>Lego Q6</c:v>
                </c:pt>
                <c:pt idx="7">
                  <c:v>Descriptive Q6</c:v>
                </c:pt>
                <c:pt idx="9">
                  <c:v>Lego Q7</c:v>
                </c:pt>
                <c:pt idx="10">
                  <c:v>Descriptive Q7</c:v>
                </c:pt>
                <c:pt idx="12">
                  <c:v>Lego Q8</c:v>
                </c:pt>
                <c:pt idx="13">
                  <c:v>Descriptive Q8</c:v>
                </c:pt>
                <c:pt idx="15">
                  <c:v>Lego Q9</c:v>
                </c:pt>
                <c:pt idx="16">
                  <c:v>Descriptive Q9</c:v>
                </c:pt>
                <c:pt idx="18">
                  <c:v>Lego Q10</c:v>
                </c:pt>
                <c:pt idx="19">
                  <c:v>Descriptive Q10</c:v>
                </c:pt>
              </c:strCache>
            </c:strRef>
          </c:cat>
          <c:val>
            <c:numRef>
              <c:f>Frequencies!$O$26:$AH$26</c:f>
              <c:numCache>
                <c:formatCode>0.0</c:formatCode>
                <c:ptCount val="20"/>
                <c:pt idx="0">
                  <c:v>1.3157894736842104</c:v>
                </c:pt>
                <c:pt idx="1">
                  <c:v>5.3333333333333339</c:v>
                </c:pt>
                <c:pt idx="3">
                  <c:v>3.9473684210526314</c:v>
                </c:pt>
                <c:pt idx="4">
                  <c:v>10.526315789473683</c:v>
                </c:pt>
                <c:pt idx="6">
                  <c:v>1.3157894736842104</c:v>
                </c:pt>
                <c:pt idx="7">
                  <c:v>5.2631578947368416</c:v>
                </c:pt>
                <c:pt idx="9">
                  <c:v>1.3157894736842104</c:v>
                </c:pt>
                <c:pt idx="10">
                  <c:v>5.3333333333333339</c:v>
                </c:pt>
                <c:pt idx="12">
                  <c:v>2.6315789473684208</c:v>
                </c:pt>
                <c:pt idx="13">
                  <c:v>8</c:v>
                </c:pt>
                <c:pt idx="15">
                  <c:v>2.6315789473684208</c:v>
                </c:pt>
                <c:pt idx="16">
                  <c:v>11.842105263157894</c:v>
                </c:pt>
                <c:pt idx="18">
                  <c:v>2.6315789473684208</c:v>
                </c:pt>
                <c:pt idx="19">
                  <c:v>9.2105263157894726</c:v>
                </c:pt>
              </c:numCache>
            </c:numRef>
          </c:val>
          <c:extLst>
            <c:ext xmlns:c16="http://schemas.microsoft.com/office/drawing/2014/chart" uri="{C3380CC4-5D6E-409C-BE32-E72D297353CC}">
              <c16:uniqueId val="{00000005-C513-4424-8EBA-9D30F6660CCF}"/>
            </c:ext>
          </c:extLst>
        </c:ser>
        <c:ser>
          <c:idx val="6"/>
          <c:order val="6"/>
          <c:tx>
            <c:v>-3</c:v>
          </c:tx>
          <c:spPr>
            <a:solidFill>
              <a:schemeClr val="accent2"/>
            </a:solidFill>
            <a:ln>
              <a:noFill/>
            </a:ln>
            <a:effectLst/>
          </c:spPr>
          <c:invertIfNegative val="0"/>
          <c:cat>
            <c:strRef>
              <c:f>Frequencies!$O$20:$AH$20</c:f>
              <c:strCache>
                <c:ptCount val="20"/>
                <c:pt idx="0">
                  <c:v>Lego Q4</c:v>
                </c:pt>
                <c:pt idx="1">
                  <c:v>Descriptive Q4</c:v>
                </c:pt>
                <c:pt idx="3">
                  <c:v>Lego Q5</c:v>
                </c:pt>
                <c:pt idx="4">
                  <c:v>Descriptive Q5</c:v>
                </c:pt>
                <c:pt idx="6">
                  <c:v>Lego Q6</c:v>
                </c:pt>
                <c:pt idx="7">
                  <c:v>Descriptive Q6</c:v>
                </c:pt>
                <c:pt idx="9">
                  <c:v>Lego Q7</c:v>
                </c:pt>
                <c:pt idx="10">
                  <c:v>Descriptive Q7</c:v>
                </c:pt>
                <c:pt idx="12">
                  <c:v>Lego Q8</c:v>
                </c:pt>
                <c:pt idx="13">
                  <c:v>Descriptive Q8</c:v>
                </c:pt>
                <c:pt idx="15">
                  <c:v>Lego Q9</c:v>
                </c:pt>
                <c:pt idx="16">
                  <c:v>Descriptive Q9</c:v>
                </c:pt>
                <c:pt idx="18">
                  <c:v>Lego Q10</c:v>
                </c:pt>
                <c:pt idx="19">
                  <c:v>Descriptive Q10</c:v>
                </c:pt>
              </c:strCache>
            </c:strRef>
          </c:cat>
          <c:val>
            <c:numRef>
              <c:f>Frequencies!$O$27:$AH$27</c:f>
              <c:numCache>
                <c:formatCode>0.0</c:formatCode>
                <c:ptCount val="20"/>
                <c:pt idx="0">
                  <c:v>0</c:v>
                </c:pt>
                <c:pt idx="1">
                  <c:v>1.3333333333333335</c:v>
                </c:pt>
                <c:pt idx="3">
                  <c:v>0</c:v>
                </c:pt>
                <c:pt idx="4">
                  <c:v>3.9473684210526314</c:v>
                </c:pt>
                <c:pt idx="6">
                  <c:v>0</c:v>
                </c:pt>
                <c:pt idx="7">
                  <c:v>2.6315789473684208</c:v>
                </c:pt>
                <c:pt idx="9">
                  <c:v>0</c:v>
                </c:pt>
                <c:pt idx="10">
                  <c:v>2.666666666666667</c:v>
                </c:pt>
                <c:pt idx="12">
                  <c:v>2.6315789473684208</c:v>
                </c:pt>
                <c:pt idx="13">
                  <c:v>4</c:v>
                </c:pt>
                <c:pt idx="15">
                  <c:v>1.3157894736842104</c:v>
                </c:pt>
                <c:pt idx="16">
                  <c:v>1.3157894736842104</c:v>
                </c:pt>
                <c:pt idx="18">
                  <c:v>0</c:v>
                </c:pt>
                <c:pt idx="19">
                  <c:v>1.3157894736842104</c:v>
                </c:pt>
              </c:numCache>
            </c:numRef>
          </c:val>
          <c:extLst>
            <c:ext xmlns:c16="http://schemas.microsoft.com/office/drawing/2014/chart" uri="{C3380CC4-5D6E-409C-BE32-E72D297353CC}">
              <c16:uniqueId val="{00000006-C513-4424-8EBA-9D30F6660CCF}"/>
            </c:ext>
          </c:extLst>
        </c:ser>
        <c:dLbls>
          <c:showLegendKey val="0"/>
          <c:showVal val="0"/>
          <c:showCatName val="0"/>
          <c:showSerName val="0"/>
          <c:showPercent val="0"/>
          <c:showBubbleSize val="0"/>
        </c:dLbls>
        <c:gapWidth val="25"/>
        <c:overlap val="100"/>
        <c:axId val="992617263"/>
        <c:axId val="992608143"/>
      </c:barChart>
      <c:catAx>
        <c:axId val="992617263"/>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2608143"/>
        <c:crosses val="max"/>
        <c:auto val="1"/>
        <c:lblAlgn val="ctr"/>
        <c:lblOffset val="100"/>
        <c:noMultiLvlLbl val="0"/>
      </c:catAx>
      <c:valAx>
        <c:axId val="992608143"/>
        <c:scaling>
          <c:orientation val="maxMin"/>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2617263"/>
        <c:crosses val="max"/>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ubbleChart>
        <c:varyColors val="0"/>
        <c:ser>
          <c:idx val="0"/>
          <c:order val="0"/>
          <c:tx>
            <c:strRef>
              <c:f>'Scatter plots'!$D$4</c:f>
              <c:strCache>
                <c:ptCount val="1"/>
                <c:pt idx="0">
                  <c:v>Q01</c:v>
                </c:pt>
              </c:strCache>
            </c:strRef>
          </c:tx>
          <c:spPr>
            <a:solidFill>
              <a:schemeClr val="accent1">
                <a:alpha val="75000"/>
              </a:schemeClr>
            </a:solidFill>
            <a:ln>
              <a:noFill/>
            </a:ln>
            <a:effectLst/>
          </c:spPr>
          <c:invertIfNegative val="0"/>
          <c:xVal>
            <c:numRef>
              <c:f>'Scatter plots'!$B$5:$B$53</c:f>
              <c:numCache>
                <c:formatCode>General</c:formatCode>
                <c:ptCount val="49"/>
                <c:pt idx="0">
                  <c:v>-3</c:v>
                </c:pt>
                <c:pt idx="1">
                  <c:v>-3</c:v>
                </c:pt>
                <c:pt idx="2">
                  <c:v>-3</c:v>
                </c:pt>
                <c:pt idx="3">
                  <c:v>-3</c:v>
                </c:pt>
                <c:pt idx="4">
                  <c:v>-3</c:v>
                </c:pt>
                <c:pt idx="5">
                  <c:v>-3</c:v>
                </c:pt>
                <c:pt idx="6">
                  <c:v>-3</c:v>
                </c:pt>
                <c:pt idx="7">
                  <c:v>-2</c:v>
                </c:pt>
                <c:pt idx="8">
                  <c:v>-2</c:v>
                </c:pt>
                <c:pt idx="9">
                  <c:v>-2</c:v>
                </c:pt>
                <c:pt idx="10">
                  <c:v>-2</c:v>
                </c:pt>
                <c:pt idx="11">
                  <c:v>-2</c:v>
                </c:pt>
                <c:pt idx="12">
                  <c:v>-2</c:v>
                </c:pt>
                <c:pt idx="13">
                  <c:v>-2</c:v>
                </c:pt>
                <c:pt idx="14">
                  <c:v>-1</c:v>
                </c:pt>
                <c:pt idx="15">
                  <c:v>-1</c:v>
                </c:pt>
                <c:pt idx="16">
                  <c:v>-1</c:v>
                </c:pt>
                <c:pt idx="17">
                  <c:v>-1</c:v>
                </c:pt>
                <c:pt idx="18">
                  <c:v>-1</c:v>
                </c:pt>
                <c:pt idx="19">
                  <c:v>-1</c:v>
                </c:pt>
                <c:pt idx="20">
                  <c:v>-1</c:v>
                </c:pt>
                <c:pt idx="21">
                  <c:v>0</c:v>
                </c:pt>
                <c:pt idx="22">
                  <c:v>0</c:v>
                </c:pt>
                <c:pt idx="23">
                  <c:v>0</c:v>
                </c:pt>
                <c:pt idx="24">
                  <c:v>0</c:v>
                </c:pt>
                <c:pt idx="25">
                  <c:v>0</c:v>
                </c:pt>
                <c:pt idx="26">
                  <c:v>0</c:v>
                </c:pt>
                <c:pt idx="27">
                  <c:v>0</c:v>
                </c:pt>
                <c:pt idx="28">
                  <c:v>1</c:v>
                </c:pt>
                <c:pt idx="29">
                  <c:v>1</c:v>
                </c:pt>
                <c:pt idx="30">
                  <c:v>1</c:v>
                </c:pt>
                <c:pt idx="31">
                  <c:v>1</c:v>
                </c:pt>
                <c:pt idx="32">
                  <c:v>1</c:v>
                </c:pt>
                <c:pt idx="33">
                  <c:v>1</c:v>
                </c:pt>
                <c:pt idx="34">
                  <c:v>1</c:v>
                </c:pt>
                <c:pt idx="35">
                  <c:v>2</c:v>
                </c:pt>
                <c:pt idx="36">
                  <c:v>2</c:v>
                </c:pt>
                <c:pt idx="37">
                  <c:v>2</c:v>
                </c:pt>
                <c:pt idx="38">
                  <c:v>2</c:v>
                </c:pt>
                <c:pt idx="39">
                  <c:v>2</c:v>
                </c:pt>
                <c:pt idx="40">
                  <c:v>2</c:v>
                </c:pt>
                <c:pt idx="41">
                  <c:v>2</c:v>
                </c:pt>
                <c:pt idx="42">
                  <c:v>3</c:v>
                </c:pt>
                <c:pt idx="43">
                  <c:v>3</c:v>
                </c:pt>
                <c:pt idx="44">
                  <c:v>3</c:v>
                </c:pt>
                <c:pt idx="45">
                  <c:v>3</c:v>
                </c:pt>
                <c:pt idx="46">
                  <c:v>3</c:v>
                </c:pt>
                <c:pt idx="47">
                  <c:v>3</c:v>
                </c:pt>
                <c:pt idx="48">
                  <c:v>3</c:v>
                </c:pt>
              </c:numCache>
            </c:numRef>
          </c:xVal>
          <c:yVal>
            <c:numRef>
              <c:f>'Scatter plots'!$C$5:$C$53</c:f>
              <c:numCache>
                <c:formatCode>General</c:formatCode>
                <c:ptCount val="49"/>
                <c:pt idx="0">
                  <c:v>-3</c:v>
                </c:pt>
                <c:pt idx="1">
                  <c:v>-2</c:v>
                </c:pt>
                <c:pt idx="2">
                  <c:v>-1</c:v>
                </c:pt>
                <c:pt idx="3">
                  <c:v>0</c:v>
                </c:pt>
                <c:pt idx="4">
                  <c:v>1</c:v>
                </c:pt>
                <c:pt idx="5">
                  <c:v>2</c:v>
                </c:pt>
                <c:pt idx="6">
                  <c:v>3</c:v>
                </c:pt>
                <c:pt idx="7">
                  <c:v>-3</c:v>
                </c:pt>
                <c:pt idx="8">
                  <c:v>-2</c:v>
                </c:pt>
                <c:pt idx="9">
                  <c:v>-1</c:v>
                </c:pt>
                <c:pt idx="10">
                  <c:v>0</c:v>
                </c:pt>
                <c:pt idx="11">
                  <c:v>1</c:v>
                </c:pt>
                <c:pt idx="12">
                  <c:v>2</c:v>
                </c:pt>
                <c:pt idx="13">
                  <c:v>3</c:v>
                </c:pt>
                <c:pt idx="14">
                  <c:v>-3</c:v>
                </c:pt>
                <c:pt idx="15">
                  <c:v>-2</c:v>
                </c:pt>
                <c:pt idx="16">
                  <c:v>-1</c:v>
                </c:pt>
                <c:pt idx="17">
                  <c:v>0</c:v>
                </c:pt>
                <c:pt idx="18">
                  <c:v>1</c:v>
                </c:pt>
                <c:pt idx="19">
                  <c:v>2</c:v>
                </c:pt>
                <c:pt idx="20">
                  <c:v>3</c:v>
                </c:pt>
                <c:pt idx="21">
                  <c:v>-3</c:v>
                </c:pt>
                <c:pt idx="22">
                  <c:v>-2</c:v>
                </c:pt>
                <c:pt idx="23">
                  <c:v>-1</c:v>
                </c:pt>
                <c:pt idx="24">
                  <c:v>0</c:v>
                </c:pt>
                <c:pt idx="25">
                  <c:v>1</c:v>
                </c:pt>
                <c:pt idx="26">
                  <c:v>2</c:v>
                </c:pt>
                <c:pt idx="27">
                  <c:v>3</c:v>
                </c:pt>
                <c:pt idx="28">
                  <c:v>-3</c:v>
                </c:pt>
                <c:pt idx="29">
                  <c:v>-2</c:v>
                </c:pt>
                <c:pt idx="30">
                  <c:v>-1</c:v>
                </c:pt>
                <c:pt idx="31">
                  <c:v>0</c:v>
                </c:pt>
                <c:pt idx="32">
                  <c:v>1</c:v>
                </c:pt>
                <c:pt idx="33">
                  <c:v>2</c:v>
                </c:pt>
                <c:pt idx="34">
                  <c:v>3</c:v>
                </c:pt>
                <c:pt idx="35">
                  <c:v>-3</c:v>
                </c:pt>
                <c:pt idx="36">
                  <c:v>-2</c:v>
                </c:pt>
                <c:pt idx="37">
                  <c:v>-1</c:v>
                </c:pt>
                <c:pt idx="38">
                  <c:v>0</c:v>
                </c:pt>
                <c:pt idx="39">
                  <c:v>1</c:v>
                </c:pt>
                <c:pt idx="40">
                  <c:v>2</c:v>
                </c:pt>
                <c:pt idx="41">
                  <c:v>3</c:v>
                </c:pt>
                <c:pt idx="42">
                  <c:v>-3</c:v>
                </c:pt>
                <c:pt idx="43">
                  <c:v>-2</c:v>
                </c:pt>
                <c:pt idx="44">
                  <c:v>-1</c:v>
                </c:pt>
                <c:pt idx="45">
                  <c:v>0</c:v>
                </c:pt>
                <c:pt idx="46">
                  <c:v>1</c:v>
                </c:pt>
                <c:pt idx="47">
                  <c:v>2</c:v>
                </c:pt>
                <c:pt idx="48">
                  <c:v>3</c:v>
                </c:pt>
              </c:numCache>
            </c:numRef>
          </c:yVal>
          <c:bubbleSize>
            <c:numRef>
              <c:f>'Scatter plots'!$D$5:$D$53</c:f>
              <c:numCache>
                <c:formatCode>General</c:formatCode>
                <c:ptCount val="49"/>
                <c:pt idx="0">
                  <c:v>0</c:v>
                </c:pt>
                <c:pt idx="1">
                  <c:v>0</c:v>
                </c:pt>
                <c:pt idx="2">
                  <c:v>0</c:v>
                </c:pt>
                <c:pt idx="3">
                  <c:v>0</c:v>
                </c:pt>
                <c:pt idx="4">
                  <c:v>0</c:v>
                </c:pt>
                <c:pt idx="5">
                  <c:v>0</c:v>
                </c:pt>
                <c:pt idx="6">
                  <c:v>0</c:v>
                </c:pt>
                <c:pt idx="7">
                  <c:v>1</c:v>
                </c:pt>
                <c:pt idx="8">
                  <c:v>0</c:v>
                </c:pt>
                <c:pt idx="9">
                  <c:v>0</c:v>
                </c:pt>
                <c:pt idx="10">
                  <c:v>1</c:v>
                </c:pt>
                <c:pt idx="11">
                  <c:v>0</c:v>
                </c:pt>
                <c:pt idx="12">
                  <c:v>0</c:v>
                </c:pt>
                <c:pt idx="13">
                  <c:v>0</c:v>
                </c:pt>
                <c:pt idx="14">
                  <c:v>0</c:v>
                </c:pt>
                <c:pt idx="15">
                  <c:v>0</c:v>
                </c:pt>
                <c:pt idx="16">
                  <c:v>0</c:v>
                </c:pt>
                <c:pt idx="17">
                  <c:v>0</c:v>
                </c:pt>
                <c:pt idx="18">
                  <c:v>0</c:v>
                </c:pt>
                <c:pt idx="19">
                  <c:v>0</c:v>
                </c:pt>
                <c:pt idx="20">
                  <c:v>0</c:v>
                </c:pt>
                <c:pt idx="21">
                  <c:v>1</c:v>
                </c:pt>
                <c:pt idx="22">
                  <c:v>0</c:v>
                </c:pt>
                <c:pt idx="23">
                  <c:v>2</c:v>
                </c:pt>
                <c:pt idx="24">
                  <c:v>3</c:v>
                </c:pt>
                <c:pt idx="25">
                  <c:v>0</c:v>
                </c:pt>
                <c:pt idx="26">
                  <c:v>0</c:v>
                </c:pt>
                <c:pt idx="27">
                  <c:v>1</c:v>
                </c:pt>
                <c:pt idx="28">
                  <c:v>1</c:v>
                </c:pt>
                <c:pt idx="29">
                  <c:v>2</c:v>
                </c:pt>
                <c:pt idx="30">
                  <c:v>5</c:v>
                </c:pt>
                <c:pt idx="31">
                  <c:v>6</c:v>
                </c:pt>
                <c:pt idx="32">
                  <c:v>8</c:v>
                </c:pt>
                <c:pt idx="33">
                  <c:v>1</c:v>
                </c:pt>
                <c:pt idx="34">
                  <c:v>0</c:v>
                </c:pt>
                <c:pt idx="35">
                  <c:v>1</c:v>
                </c:pt>
                <c:pt idx="36">
                  <c:v>3</c:v>
                </c:pt>
                <c:pt idx="37">
                  <c:v>6</c:v>
                </c:pt>
                <c:pt idx="38">
                  <c:v>7</c:v>
                </c:pt>
                <c:pt idx="39">
                  <c:v>3</c:v>
                </c:pt>
                <c:pt idx="40">
                  <c:v>3</c:v>
                </c:pt>
                <c:pt idx="41">
                  <c:v>1</c:v>
                </c:pt>
                <c:pt idx="42">
                  <c:v>0</c:v>
                </c:pt>
                <c:pt idx="43">
                  <c:v>1</c:v>
                </c:pt>
                <c:pt idx="44">
                  <c:v>0</c:v>
                </c:pt>
                <c:pt idx="45">
                  <c:v>6</c:v>
                </c:pt>
                <c:pt idx="46">
                  <c:v>9</c:v>
                </c:pt>
                <c:pt idx="47">
                  <c:v>3</c:v>
                </c:pt>
                <c:pt idx="48">
                  <c:v>1</c:v>
                </c:pt>
              </c:numCache>
            </c:numRef>
          </c:bubbleSize>
          <c:bubble3D val="0"/>
          <c:extLst>
            <c:ext xmlns:c16="http://schemas.microsoft.com/office/drawing/2014/chart" uri="{C3380CC4-5D6E-409C-BE32-E72D297353CC}">
              <c16:uniqueId val="{00000000-2D86-45F3-BC68-64C58FF8632E}"/>
            </c:ext>
          </c:extLst>
        </c:ser>
        <c:dLbls>
          <c:showLegendKey val="0"/>
          <c:showVal val="0"/>
          <c:showCatName val="0"/>
          <c:showSerName val="0"/>
          <c:showPercent val="0"/>
          <c:showBubbleSize val="0"/>
        </c:dLbls>
        <c:bubbleScale val="100"/>
        <c:showNegBubbles val="0"/>
        <c:sizeRepresents val="w"/>
        <c:axId val="960170376"/>
        <c:axId val="960166776"/>
      </c:bubbleChart>
      <c:valAx>
        <c:axId val="96017037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Lego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60166776"/>
        <c:crosses val="autoZero"/>
        <c:crossBetween val="midCat"/>
        <c:majorUnit val="1"/>
      </c:valAx>
      <c:valAx>
        <c:axId val="9601667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Discussive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60170376"/>
        <c:crossesAt val="0"/>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ubbleChart>
        <c:varyColors val="0"/>
        <c:ser>
          <c:idx val="0"/>
          <c:order val="0"/>
          <c:tx>
            <c:strRef>
              <c:f>'Scatter plots'!$E$4</c:f>
              <c:strCache>
                <c:ptCount val="1"/>
                <c:pt idx="0">
                  <c:v>Q02</c:v>
                </c:pt>
              </c:strCache>
            </c:strRef>
          </c:tx>
          <c:spPr>
            <a:solidFill>
              <a:schemeClr val="accent1">
                <a:alpha val="75000"/>
              </a:schemeClr>
            </a:solidFill>
            <a:ln>
              <a:noFill/>
            </a:ln>
            <a:effectLst/>
          </c:spPr>
          <c:invertIfNegative val="0"/>
          <c:xVal>
            <c:numRef>
              <c:f>'Scatter plots'!$B$5:$B$53</c:f>
              <c:numCache>
                <c:formatCode>General</c:formatCode>
                <c:ptCount val="49"/>
                <c:pt idx="0">
                  <c:v>-3</c:v>
                </c:pt>
                <c:pt idx="1">
                  <c:v>-3</c:v>
                </c:pt>
                <c:pt idx="2">
                  <c:v>-3</c:v>
                </c:pt>
                <c:pt idx="3">
                  <c:v>-3</c:v>
                </c:pt>
                <c:pt idx="4">
                  <c:v>-3</c:v>
                </c:pt>
                <c:pt idx="5">
                  <c:v>-3</c:v>
                </c:pt>
                <c:pt idx="6">
                  <c:v>-3</c:v>
                </c:pt>
                <c:pt idx="7">
                  <c:v>-2</c:v>
                </c:pt>
                <c:pt idx="8">
                  <c:v>-2</c:v>
                </c:pt>
                <c:pt idx="9">
                  <c:v>-2</c:v>
                </c:pt>
                <c:pt idx="10">
                  <c:v>-2</c:v>
                </c:pt>
                <c:pt idx="11">
                  <c:v>-2</c:v>
                </c:pt>
                <c:pt idx="12">
                  <c:v>-2</c:v>
                </c:pt>
                <c:pt idx="13">
                  <c:v>-2</c:v>
                </c:pt>
                <c:pt idx="14">
                  <c:v>-1</c:v>
                </c:pt>
                <c:pt idx="15">
                  <c:v>-1</c:v>
                </c:pt>
                <c:pt idx="16">
                  <c:v>-1</c:v>
                </c:pt>
                <c:pt idx="17">
                  <c:v>-1</c:v>
                </c:pt>
                <c:pt idx="18">
                  <c:v>-1</c:v>
                </c:pt>
                <c:pt idx="19">
                  <c:v>-1</c:v>
                </c:pt>
                <c:pt idx="20">
                  <c:v>-1</c:v>
                </c:pt>
                <c:pt idx="21">
                  <c:v>0</c:v>
                </c:pt>
                <c:pt idx="22">
                  <c:v>0</c:v>
                </c:pt>
                <c:pt idx="23">
                  <c:v>0</c:v>
                </c:pt>
                <c:pt idx="24">
                  <c:v>0</c:v>
                </c:pt>
                <c:pt idx="25">
                  <c:v>0</c:v>
                </c:pt>
                <c:pt idx="26">
                  <c:v>0</c:v>
                </c:pt>
                <c:pt idx="27">
                  <c:v>0</c:v>
                </c:pt>
                <c:pt idx="28">
                  <c:v>1</c:v>
                </c:pt>
                <c:pt idx="29">
                  <c:v>1</c:v>
                </c:pt>
                <c:pt idx="30">
                  <c:v>1</c:v>
                </c:pt>
                <c:pt idx="31">
                  <c:v>1</c:v>
                </c:pt>
                <c:pt idx="32">
                  <c:v>1</c:v>
                </c:pt>
                <c:pt idx="33">
                  <c:v>1</c:v>
                </c:pt>
                <c:pt idx="34">
                  <c:v>1</c:v>
                </c:pt>
                <c:pt idx="35">
                  <c:v>2</c:v>
                </c:pt>
                <c:pt idx="36">
                  <c:v>2</c:v>
                </c:pt>
                <c:pt idx="37">
                  <c:v>2</c:v>
                </c:pt>
                <c:pt idx="38">
                  <c:v>2</c:v>
                </c:pt>
                <c:pt idx="39">
                  <c:v>2</c:v>
                </c:pt>
                <c:pt idx="40">
                  <c:v>2</c:v>
                </c:pt>
                <c:pt idx="41">
                  <c:v>2</c:v>
                </c:pt>
                <c:pt idx="42">
                  <c:v>3</c:v>
                </c:pt>
                <c:pt idx="43">
                  <c:v>3</c:v>
                </c:pt>
                <c:pt idx="44">
                  <c:v>3</c:v>
                </c:pt>
                <c:pt idx="45">
                  <c:v>3</c:v>
                </c:pt>
                <c:pt idx="46">
                  <c:v>3</c:v>
                </c:pt>
                <c:pt idx="47">
                  <c:v>3</c:v>
                </c:pt>
                <c:pt idx="48">
                  <c:v>3</c:v>
                </c:pt>
              </c:numCache>
            </c:numRef>
          </c:xVal>
          <c:yVal>
            <c:numRef>
              <c:f>'Scatter plots'!$C$5:$C$53</c:f>
              <c:numCache>
                <c:formatCode>General</c:formatCode>
                <c:ptCount val="49"/>
                <c:pt idx="0">
                  <c:v>-3</c:v>
                </c:pt>
                <c:pt idx="1">
                  <c:v>-2</c:v>
                </c:pt>
                <c:pt idx="2">
                  <c:v>-1</c:v>
                </c:pt>
                <c:pt idx="3">
                  <c:v>0</c:v>
                </c:pt>
                <c:pt idx="4">
                  <c:v>1</c:v>
                </c:pt>
                <c:pt idx="5">
                  <c:v>2</c:v>
                </c:pt>
                <c:pt idx="6">
                  <c:v>3</c:v>
                </c:pt>
                <c:pt idx="7">
                  <c:v>-3</c:v>
                </c:pt>
                <c:pt idx="8">
                  <c:v>-2</c:v>
                </c:pt>
                <c:pt idx="9">
                  <c:v>-1</c:v>
                </c:pt>
                <c:pt idx="10">
                  <c:v>0</c:v>
                </c:pt>
                <c:pt idx="11">
                  <c:v>1</c:v>
                </c:pt>
                <c:pt idx="12">
                  <c:v>2</c:v>
                </c:pt>
                <c:pt idx="13">
                  <c:v>3</c:v>
                </c:pt>
                <c:pt idx="14">
                  <c:v>-3</c:v>
                </c:pt>
                <c:pt idx="15">
                  <c:v>-2</c:v>
                </c:pt>
                <c:pt idx="16">
                  <c:v>-1</c:v>
                </c:pt>
                <c:pt idx="17">
                  <c:v>0</c:v>
                </c:pt>
                <c:pt idx="18">
                  <c:v>1</c:v>
                </c:pt>
                <c:pt idx="19">
                  <c:v>2</c:v>
                </c:pt>
                <c:pt idx="20">
                  <c:v>3</c:v>
                </c:pt>
                <c:pt idx="21">
                  <c:v>-3</c:v>
                </c:pt>
                <c:pt idx="22">
                  <c:v>-2</c:v>
                </c:pt>
                <c:pt idx="23">
                  <c:v>-1</c:v>
                </c:pt>
                <c:pt idx="24">
                  <c:v>0</c:v>
                </c:pt>
                <c:pt idx="25">
                  <c:v>1</c:v>
                </c:pt>
                <c:pt idx="26">
                  <c:v>2</c:v>
                </c:pt>
                <c:pt idx="27">
                  <c:v>3</c:v>
                </c:pt>
                <c:pt idx="28">
                  <c:v>-3</c:v>
                </c:pt>
                <c:pt idx="29">
                  <c:v>-2</c:v>
                </c:pt>
                <c:pt idx="30">
                  <c:v>-1</c:v>
                </c:pt>
                <c:pt idx="31">
                  <c:v>0</c:v>
                </c:pt>
                <c:pt idx="32">
                  <c:v>1</c:v>
                </c:pt>
                <c:pt idx="33">
                  <c:v>2</c:v>
                </c:pt>
                <c:pt idx="34">
                  <c:v>3</c:v>
                </c:pt>
                <c:pt idx="35">
                  <c:v>-3</c:v>
                </c:pt>
                <c:pt idx="36">
                  <c:v>-2</c:v>
                </c:pt>
                <c:pt idx="37">
                  <c:v>-1</c:v>
                </c:pt>
                <c:pt idx="38">
                  <c:v>0</c:v>
                </c:pt>
                <c:pt idx="39">
                  <c:v>1</c:v>
                </c:pt>
                <c:pt idx="40">
                  <c:v>2</c:v>
                </c:pt>
                <c:pt idx="41">
                  <c:v>3</c:v>
                </c:pt>
                <c:pt idx="42">
                  <c:v>-3</c:v>
                </c:pt>
                <c:pt idx="43">
                  <c:v>-2</c:v>
                </c:pt>
                <c:pt idx="44">
                  <c:v>-1</c:v>
                </c:pt>
                <c:pt idx="45">
                  <c:v>0</c:v>
                </c:pt>
                <c:pt idx="46">
                  <c:v>1</c:v>
                </c:pt>
                <c:pt idx="47">
                  <c:v>2</c:v>
                </c:pt>
                <c:pt idx="48">
                  <c:v>3</c:v>
                </c:pt>
              </c:numCache>
            </c:numRef>
          </c:yVal>
          <c:bubbleSize>
            <c:numRef>
              <c:f>'Scatter plots'!$E$5:$E$53</c:f>
              <c:numCache>
                <c:formatCode>General</c:formatCode>
                <c:ptCount val="49"/>
                <c:pt idx="0">
                  <c:v>0</c:v>
                </c:pt>
                <c:pt idx="1">
                  <c:v>0</c:v>
                </c:pt>
                <c:pt idx="2">
                  <c:v>0</c:v>
                </c:pt>
                <c:pt idx="3">
                  <c:v>0</c:v>
                </c:pt>
                <c:pt idx="4">
                  <c:v>0</c:v>
                </c:pt>
                <c:pt idx="5">
                  <c:v>0</c:v>
                </c:pt>
                <c:pt idx="6">
                  <c:v>0</c:v>
                </c:pt>
                <c:pt idx="7">
                  <c:v>0</c:v>
                </c:pt>
                <c:pt idx="8">
                  <c:v>1</c:v>
                </c:pt>
                <c:pt idx="9">
                  <c:v>0</c:v>
                </c:pt>
                <c:pt idx="10">
                  <c:v>0</c:v>
                </c:pt>
                <c:pt idx="11">
                  <c:v>0</c:v>
                </c:pt>
                <c:pt idx="12">
                  <c:v>0</c:v>
                </c:pt>
                <c:pt idx="13">
                  <c:v>0</c:v>
                </c:pt>
                <c:pt idx="14">
                  <c:v>0</c:v>
                </c:pt>
                <c:pt idx="15">
                  <c:v>0</c:v>
                </c:pt>
                <c:pt idx="16">
                  <c:v>0</c:v>
                </c:pt>
                <c:pt idx="17">
                  <c:v>0</c:v>
                </c:pt>
                <c:pt idx="18">
                  <c:v>0</c:v>
                </c:pt>
                <c:pt idx="19">
                  <c:v>0</c:v>
                </c:pt>
                <c:pt idx="20">
                  <c:v>0</c:v>
                </c:pt>
                <c:pt idx="21">
                  <c:v>0</c:v>
                </c:pt>
                <c:pt idx="22">
                  <c:v>1</c:v>
                </c:pt>
                <c:pt idx="23">
                  <c:v>2</c:v>
                </c:pt>
                <c:pt idx="24">
                  <c:v>2</c:v>
                </c:pt>
                <c:pt idx="25">
                  <c:v>0</c:v>
                </c:pt>
                <c:pt idx="26">
                  <c:v>0</c:v>
                </c:pt>
                <c:pt idx="27">
                  <c:v>0</c:v>
                </c:pt>
                <c:pt idx="28">
                  <c:v>1</c:v>
                </c:pt>
                <c:pt idx="29">
                  <c:v>2</c:v>
                </c:pt>
                <c:pt idx="30">
                  <c:v>1</c:v>
                </c:pt>
                <c:pt idx="31">
                  <c:v>7</c:v>
                </c:pt>
                <c:pt idx="32">
                  <c:v>4</c:v>
                </c:pt>
                <c:pt idx="33">
                  <c:v>3</c:v>
                </c:pt>
                <c:pt idx="34">
                  <c:v>1</c:v>
                </c:pt>
                <c:pt idx="35">
                  <c:v>0</c:v>
                </c:pt>
                <c:pt idx="36">
                  <c:v>3</c:v>
                </c:pt>
                <c:pt idx="37">
                  <c:v>7</c:v>
                </c:pt>
                <c:pt idx="38">
                  <c:v>8</c:v>
                </c:pt>
                <c:pt idx="39">
                  <c:v>11</c:v>
                </c:pt>
                <c:pt idx="40">
                  <c:v>5</c:v>
                </c:pt>
                <c:pt idx="41">
                  <c:v>0</c:v>
                </c:pt>
                <c:pt idx="42">
                  <c:v>0</c:v>
                </c:pt>
                <c:pt idx="43">
                  <c:v>0</c:v>
                </c:pt>
                <c:pt idx="44">
                  <c:v>4</c:v>
                </c:pt>
                <c:pt idx="45">
                  <c:v>1</c:v>
                </c:pt>
                <c:pt idx="46">
                  <c:v>5</c:v>
                </c:pt>
                <c:pt idx="47">
                  <c:v>6</c:v>
                </c:pt>
                <c:pt idx="48">
                  <c:v>1</c:v>
                </c:pt>
              </c:numCache>
            </c:numRef>
          </c:bubbleSize>
          <c:bubble3D val="0"/>
          <c:extLst>
            <c:ext xmlns:c16="http://schemas.microsoft.com/office/drawing/2014/chart" uri="{C3380CC4-5D6E-409C-BE32-E72D297353CC}">
              <c16:uniqueId val="{00000000-18B5-49BE-B208-E8D52D3FC5B9}"/>
            </c:ext>
          </c:extLst>
        </c:ser>
        <c:dLbls>
          <c:showLegendKey val="0"/>
          <c:showVal val="0"/>
          <c:showCatName val="0"/>
          <c:showSerName val="0"/>
          <c:showPercent val="0"/>
          <c:showBubbleSize val="0"/>
        </c:dLbls>
        <c:bubbleScale val="100"/>
        <c:showNegBubbles val="0"/>
        <c:sizeRepresents val="w"/>
        <c:axId val="960170376"/>
        <c:axId val="960166776"/>
      </c:bubbleChart>
      <c:valAx>
        <c:axId val="96017037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Lego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60166776"/>
        <c:crosses val="autoZero"/>
        <c:crossBetween val="midCat"/>
        <c:majorUnit val="1"/>
      </c:valAx>
      <c:valAx>
        <c:axId val="9601667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Discussive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6017037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ubbleChart>
        <c:varyColors val="0"/>
        <c:ser>
          <c:idx val="0"/>
          <c:order val="0"/>
          <c:tx>
            <c:strRef>
              <c:f>'Scatter plots'!$F$4</c:f>
              <c:strCache>
                <c:ptCount val="1"/>
                <c:pt idx="0">
                  <c:v>Q03</c:v>
                </c:pt>
              </c:strCache>
            </c:strRef>
          </c:tx>
          <c:spPr>
            <a:solidFill>
              <a:schemeClr val="accent1">
                <a:alpha val="75000"/>
              </a:schemeClr>
            </a:solidFill>
            <a:ln>
              <a:noFill/>
            </a:ln>
            <a:effectLst/>
          </c:spPr>
          <c:invertIfNegative val="0"/>
          <c:xVal>
            <c:numRef>
              <c:f>'Scatter plots'!$B$5:$B$53</c:f>
              <c:numCache>
                <c:formatCode>General</c:formatCode>
                <c:ptCount val="49"/>
                <c:pt idx="0">
                  <c:v>-3</c:v>
                </c:pt>
                <c:pt idx="1">
                  <c:v>-3</c:v>
                </c:pt>
                <c:pt idx="2">
                  <c:v>-3</c:v>
                </c:pt>
                <c:pt idx="3">
                  <c:v>-3</c:v>
                </c:pt>
                <c:pt idx="4">
                  <c:v>-3</c:v>
                </c:pt>
                <c:pt idx="5">
                  <c:v>-3</c:v>
                </c:pt>
                <c:pt idx="6">
                  <c:v>-3</c:v>
                </c:pt>
                <c:pt idx="7">
                  <c:v>-2</c:v>
                </c:pt>
                <c:pt idx="8">
                  <c:v>-2</c:v>
                </c:pt>
                <c:pt idx="9">
                  <c:v>-2</c:v>
                </c:pt>
                <c:pt idx="10">
                  <c:v>-2</c:v>
                </c:pt>
                <c:pt idx="11">
                  <c:v>-2</c:v>
                </c:pt>
                <c:pt idx="12">
                  <c:v>-2</c:v>
                </c:pt>
                <c:pt idx="13">
                  <c:v>-2</c:v>
                </c:pt>
                <c:pt idx="14">
                  <c:v>-1</c:v>
                </c:pt>
                <c:pt idx="15">
                  <c:v>-1</c:v>
                </c:pt>
                <c:pt idx="16">
                  <c:v>-1</c:v>
                </c:pt>
                <c:pt idx="17">
                  <c:v>-1</c:v>
                </c:pt>
                <c:pt idx="18">
                  <c:v>-1</c:v>
                </c:pt>
                <c:pt idx="19">
                  <c:v>-1</c:v>
                </c:pt>
                <c:pt idx="20">
                  <c:v>-1</c:v>
                </c:pt>
                <c:pt idx="21">
                  <c:v>0</c:v>
                </c:pt>
                <c:pt idx="22">
                  <c:v>0</c:v>
                </c:pt>
                <c:pt idx="23">
                  <c:v>0</c:v>
                </c:pt>
                <c:pt idx="24">
                  <c:v>0</c:v>
                </c:pt>
                <c:pt idx="25">
                  <c:v>0</c:v>
                </c:pt>
                <c:pt idx="26">
                  <c:v>0</c:v>
                </c:pt>
                <c:pt idx="27">
                  <c:v>0</c:v>
                </c:pt>
                <c:pt idx="28">
                  <c:v>1</c:v>
                </c:pt>
                <c:pt idx="29">
                  <c:v>1</c:v>
                </c:pt>
                <c:pt idx="30">
                  <c:v>1</c:v>
                </c:pt>
                <c:pt idx="31">
                  <c:v>1</c:v>
                </c:pt>
                <c:pt idx="32">
                  <c:v>1</c:v>
                </c:pt>
                <c:pt idx="33">
                  <c:v>1</c:v>
                </c:pt>
                <c:pt idx="34">
                  <c:v>1</c:v>
                </c:pt>
                <c:pt idx="35">
                  <c:v>2</c:v>
                </c:pt>
                <c:pt idx="36">
                  <c:v>2</c:v>
                </c:pt>
                <c:pt idx="37">
                  <c:v>2</c:v>
                </c:pt>
                <c:pt idx="38">
                  <c:v>2</c:v>
                </c:pt>
                <c:pt idx="39">
                  <c:v>2</c:v>
                </c:pt>
                <c:pt idx="40">
                  <c:v>2</c:v>
                </c:pt>
                <c:pt idx="41">
                  <c:v>2</c:v>
                </c:pt>
                <c:pt idx="42">
                  <c:v>3</c:v>
                </c:pt>
                <c:pt idx="43">
                  <c:v>3</c:v>
                </c:pt>
                <c:pt idx="44">
                  <c:v>3</c:v>
                </c:pt>
                <c:pt idx="45">
                  <c:v>3</c:v>
                </c:pt>
                <c:pt idx="46">
                  <c:v>3</c:v>
                </c:pt>
                <c:pt idx="47">
                  <c:v>3</c:v>
                </c:pt>
                <c:pt idx="48">
                  <c:v>3</c:v>
                </c:pt>
              </c:numCache>
            </c:numRef>
          </c:xVal>
          <c:yVal>
            <c:numRef>
              <c:f>'Scatter plots'!$C$5:$C$53</c:f>
              <c:numCache>
                <c:formatCode>General</c:formatCode>
                <c:ptCount val="49"/>
                <c:pt idx="0">
                  <c:v>-3</c:v>
                </c:pt>
                <c:pt idx="1">
                  <c:v>-2</c:v>
                </c:pt>
                <c:pt idx="2">
                  <c:v>-1</c:v>
                </c:pt>
                <c:pt idx="3">
                  <c:v>0</c:v>
                </c:pt>
                <c:pt idx="4">
                  <c:v>1</c:v>
                </c:pt>
                <c:pt idx="5">
                  <c:v>2</c:v>
                </c:pt>
                <c:pt idx="6">
                  <c:v>3</c:v>
                </c:pt>
                <c:pt idx="7">
                  <c:v>-3</c:v>
                </c:pt>
                <c:pt idx="8">
                  <c:v>-2</c:v>
                </c:pt>
                <c:pt idx="9">
                  <c:v>-1</c:v>
                </c:pt>
                <c:pt idx="10">
                  <c:v>0</c:v>
                </c:pt>
                <c:pt idx="11">
                  <c:v>1</c:v>
                </c:pt>
                <c:pt idx="12">
                  <c:v>2</c:v>
                </c:pt>
                <c:pt idx="13">
                  <c:v>3</c:v>
                </c:pt>
                <c:pt idx="14">
                  <c:v>-3</c:v>
                </c:pt>
                <c:pt idx="15">
                  <c:v>-2</c:v>
                </c:pt>
                <c:pt idx="16">
                  <c:v>-1</c:v>
                </c:pt>
                <c:pt idx="17">
                  <c:v>0</c:v>
                </c:pt>
                <c:pt idx="18">
                  <c:v>1</c:v>
                </c:pt>
                <c:pt idx="19">
                  <c:v>2</c:v>
                </c:pt>
                <c:pt idx="20">
                  <c:v>3</c:v>
                </c:pt>
                <c:pt idx="21">
                  <c:v>-3</c:v>
                </c:pt>
                <c:pt idx="22">
                  <c:v>-2</c:v>
                </c:pt>
                <c:pt idx="23">
                  <c:v>-1</c:v>
                </c:pt>
                <c:pt idx="24">
                  <c:v>0</c:v>
                </c:pt>
                <c:pt idx="25">
                  <c:v>1</c:v>
                </c:pt>
                <c:pt idx="26">
                  <c:v>2</c:v>
                </c:pt>
                <c:pt idx="27">
                  <c:v>3</c:v>
                </c:pt>
                <c:pt idx="28">
                  <c:v>-3</c:v>
                </c:pt>
                <c:pt idx="29">
                  <c:v>-2</c:v>
                </c:pt>
                <c:pt idx="30">
                  <c:v>-1</c:v>
                </c:pt>
                <c:pt idx="31">
                  <c:v>0</c:v>
                </c:pt>
                <c:pt idx="32">
                  <c:v>1</c:v>
                </c:pt>
                <c:pt idx="33">
                  <c:v>2</c:v>
                </c:pt>
                <c:pt idx="34">
                  <c:v>3</c:v>
                </c:pt>
                <c:pt idx="35">
                  <c:v>-3</c:v>
                </c:pt>
                <c:pt idx="36">
                  <c:v>-2</c:v>
                </c:pt>
                <c:pt idx="37">
                  <c:v>-1</c:v>
                </c:pt>
                <c:pt idx="38">
                  <c:v>0</c:v>
                </c:pt>
                <c:pt idx="39">
                  <c:v>1</c:v>
                </c:pt>
                <c:pt idx="40">
                  <c:v>2</c:v>
                </c:pt>
                <c:pt idx="41">
                  <c:v>3</c:v>
                </c:pt>
                <c:pt idx="42">
                  <c:v>-3</c:v>
                </c:pt>
                <c:pt idx="43">
                  <c:v>-2</c:v>
                </c:pt>
                <c:pt idx="44">
                  <c:v>-1</c:v>
                </c:pt>
                <c:pt idx="45">
                  <c:v>0</c:v>
                </c:pt>
                <c:pt idx="46">
                  <c:v>1</c:v>
                </c:pt>
                <c:pt idx="47">
                  <c:v>2</c:v>
                </c:pt>
                <c:pt idx="48">
                  <c:v>3</c:v>
                </c:pt>
              </c:numCache>
            </c:numRef>
          </c:yVal>
          <c:bubbleSize>
            <c:numRef>
              <c:f>'Scatter plots'!$F$5:$F$53</c:f>
              <c:numCache>
                <c:formatCode>General</c:formatCode>
                <c:ptCount val="49"/>
                <c:pt idx="0">
                  <c:v>0</c:v>
                </c:pt>
                <c:pt idx="1">
                  <c:v>0</c:v>
                </c:pt>
                <c:pt idx="2">
                  <c:v>0</c:v>
                </c:pt>
                <c:pt idx="3">
                  <c:v>0</c:v>
                </c:pt>
                <c:pt idx="4">
                  <c:v>0</c:v>
                </c:pt>
                <c:pt idx="5">
                  <c:v>0</c:v>
                </c:pt>
                <c:pt idx="6">
                  <c:v>0</c:v>
                </c:pt>
                <c:pt idx="7">
                  <c:v>0</c:v>
                </c:pt>
                <c:pt idx="8">
                  <c:v>1</c:v>
                </c:pt>
                <c:pt idx="9">
                  <c:v>0</c:v>
                </c:pt>
                <c:pt idx="10">
                  <c:v>0</c:v>
                </c:pt>
                <c:pt idx="11">
                  <c:v>0</c:v>
                </c:pt>
                <c:pt idx="12">
                  <c:v>0</c:v>
                </c:pt>
                <c:pt idx="13">
                  <c:v>0</c:v>
                </c:pt>
                <c:pt idx="14">
                  <c:v>1</c:v>
                </c:pt>
                <c:pt idx="15">
                  <c:v>1</c:v>
                </c:pt>
                <c:pt idx="16">
                  <c:v>0</c:v>
                </c:pt>
                <c:pt idx="17">
                  <c:v>0</c:v>
                </c:pt>
                <c:pt idx="18">
                  <c:v>1</c:v>
                </c:pt>
                <c:pt idx="19">
                  <c:v>0</c:v>
                </c:pt>
                <c:pt idx="20">
                  <c:v>0</c:v>
                </c:pt>
                <c:pt idx="21">
                  <c:v>0</c:v>
                </c:pt>
                <c:pt idx="22">
                  <c:v>0</c:v>
                </c:pt>
                <c:pt idx="23">
                  <c:v>0</c:v>
                </c:pt>
                <c:pt idx="24">
                  <c:v>3</c:v>
                </c:pt>
                <c:pt idx="25">
                  <c:v>0</c:v>
                </c:pt>
                <c:pt idx="26">
                  <c:v>0</c:v>
                </c:pt>
                <c:pt idx="27">
                  <c:v>0</c:v>
                </c:pt>
                <c:pt idx="28">
                  <c:v>0</c:v>
                </c:pt>
                <c:pt idx="29">
                  <c:v>0</c:v>
                </c:pt>
                <c:pt idx="30">
                  <c:v>2</c:v>
                </c:pt>
                <c:pt idx="31">
                  <c:v>2</c:v>
                </c:pt>
                <c:pt idx="32">
                  <c:v>8</c:v>
                </c:pt>
                <c:pt idx="33">
                  <c:v>1</c:v>
                </c:pt>
                <c:pt idx="34">
                  <c:v>1</c:v>
                </c:pt>
                <c:pt idx="35">
                  <c:v>1</c:v>
                </c:pt>
                <c:pt idx="36">
                  <c:v>1</c:v>
                </c:pt>
                <c:pt idx="37">
                  <c:v>1</c:v>
                </c:pt>
                <c:pt idx="38">
                  <c:v>5</c:v>
                </c:pt>
                <c:pt idx="39">
                  <c:v>6</c:v>
                </c:pt>
                <c:pt idx="40">
                  <c:v>14</c:v>
                </c:pt>
                <c:pt idx="41">
                  <c:v>2</c:v>
                </c:pt>
                <c:pt idx="42">
                  <c:v>0</c:v>
                </c:pt>
                <c:pt idx="43">
                  <c:v>0</c:v>
                </c:pt>
                <c:pt idx="44">
                  <c:v>1</c:v>
                </c:pt>
                <c:pt idx="45">
                  <c:v>1</c:v>
                </c:pt>
                <c:pt idx="46">
                  <c:v>1</c:v>
                </c:pt>
                <c:pt idx="47">
                  <c:v>9</c:v>
                </c:pt>
                <c:pt idx="48">
                  <c:v>13</c:v>
                </c:pt>
              </c:numCache>
            </c:numRef>
          </c:bubbleSize>
          <c:bubble3D val="0"/>
          <c:extLst>
            <c:ext xmlns:c16="http://schemas.microsoft.com/office/drawing/2014/chart" uri="{C3380CC4-5D6E-409C-BE32-E72D297353CC}">
              <c16:uniqueId val="{00000000-F375-4ED8-8EBE-687DE8B0E011}"/>
            </c:ext>
          </c:extLst>
        </c:ser>
        <c:dLbls>
          <c:showLegendKey val="0"/>
          <c:showVal val="0"/>
          <c:showCatName val="0"/>
          <c:showSerName val="0"/>
          <c:showPercent val="0"/>
          <c:showBubbleSize val="0"/>
        </c:dLbls>
        <c:bubbleScale val="100"/>
        <c:showNegBubbles val="0"/>
        <c:sizeRepresents val="w"/>
        <c:axId val="960170376"/>
        <c:axId val="960166776"/>
      </c:bubbleChart>
      <c:valAx>
        <c:axId val="96017037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Lego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60166776"/>
        <c:crosses val="autoZero"/>
        <c:crossBetween val="midCat"/>
        <c:majorUnit val="1"/>
      </c:valAx>
      <c:valAx>
        <c:axId val="9601667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Discussive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6017037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numDim type="val">
        <cx:f>_xlchart.v1.0</cx:f>
      </cx:numDim>
    </cx:data>
    <cx:data id="1">
      <cx:numDim type="val">
        <cx:f>_xlchart.v1.1</cx:f>
      </cx:numDim>
    </cx:data>
  </cx:chartData>
  <cx:chart>
    <cx:title pos="t" align="ctr" overlay="0">
      <cx:tx>
        <cx:txData>
          <cx:v>Chart Title</cx:v>
        </cx:txData>
      </cx:tx>
      <cx:txPr>
        <a:bodyPr vertOverflow="overflow" horzOverflow="overflow" wrap="square" lIns="0" tIns="0" rIns="0" bIns="0"/>
        <a:lstStyle/>
        <a:p>
          <a:pPr algn="ctr" rtl="0">
            <a:defRPr sz="1400" b="0" i="0">
              <a:solidFill>
                <a:srgbClr val="7F7F7F"/>
              </a:solidFill>
              <a:latin typeface="Calibri" panose="020F0502020204030204" pitchFamily="34" charset="0"/>
              <a:ea typeface="Calibri" panose="020F0502020204030204" pitchFamily="34" charset="0"/>
              <a:cs typeface="Calibri" panose="020F0502020204030204" pitchFamily="34" charset="0"/>
            </a:defRPr>
          </a:pPr>
          <a:r>
            <a:t>Chart Title</a:t>
          </a:r>
        </a:p>
      </cx:txPr>
    </cx:title>
    <cx:plotArea>
      <cx:plotAreaRegion>
        <cx:series layoutId="boxWhisker" uniqueId="{D43818C4-76CE-486C-B082-FE69AE6FA4BC}">
          <cx:dataId val="0"/>
          <cx:layoutPr>
            <cx:statistics quartileMethod="exclusive"/>
          </cx:layoutPr>
        </cx:series>
        <cx:series layoutId="boxWhisker" uniqueId="{3EAB0439-A4CF-40A9-AF1D-C33E22EA3220}">
          <cx:dataId val="1"/>
          <cx:layoutPr>
            <cx:statistics quartileMethod="exclusive"/>
          </cx:layoutPr>
        </cx:series>
      </cx:plotAreaRegion>
      <cx:axis id="0">
        <cx:catScaling gapWidth="1"/>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axis id="1">
        <cx:valScaling max="3" min="-3"/>
        <cx:majorGridlines/>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plotArea>
  </cx:chart>
</cx:chartSpace>
</file>

<file path=xl/charts/chartEx10.xml><?xml version="1.0" encoding="utf-8"?>
<cx:chartSpace xmlns:a="http://schemas.openxmlformats.org/drawingml/2006/main" xmlns:r="http://schemas.openxmlformats.org/officeDocument/2006/relationships" xmlns:cx="http://schemas.microsoft.com/office/drawing/2014/chartex">
  <cx:chartData>
    <cx:data id="0">
      <cx:numDim type="val">
        <cx:f>_xlchart.v1.24</cx:f>
      </cx:numDim>
    </cx:data>
    <cx:data id="1">
      <cx:numDim type="val">
        <cx:f>_xlchart.v1.25</cx:f>
      </cx:numDim>
    </cx:data>
  </cx:chartData>
  <cx:chart>
    <cx:title pos="t" align="ctr" overlay="0">
      <cx:tx>
        <cx:txData>
          <cx:v>Chart Title</cx:v>
        </cx:txData>
      </cx:tx>
      <cx:txPr>
        <a:bodyPr vertOverflow="overflow" horzOverflow="overflow" wrap="square" lIns="0" tIns="0" rIns="0" bIns="0"/>
        <a:lstStyle/>
        <a:p>
          <a:pPr algn="ctr" rtl="0">
            <a:defRPr sz="1400" b="0" i="0">
              <a:solidFill>
                <a:srgbClr val="7F7F7F"/>
              </a:solidFill>
              <a:latin typeface="Calibri" panose="020F0502020204030204" pitchFamily="34" charset="0"/>
              <a:ea typeface="Calibri" panose="020F0502020204030204" pitchFamily="34" charset="0"/>
              <a:cs typeface="Calibri" panose="020F0502020204030204" pitchFamily="34" charset="0"/>
            </a:defRPr>
          </a:pPr>
          <a:r>
            <a:t>Chart Title</a:t>
          </a:r>
        </a:p>
      </cx:txPr>
    </cx:title>
    <cx:plotArea>
      <cx:plotAreaRegion>
        <cx:series layoutId="boxWhisker" uniqueId="{CB53131C-9238-40A9-A7E6-BD1BC24F210A}">
          <cx:dataId val="0"/>
          <cx:layoutPr>
            <cx:statistics quartileMethod="exclusive"/>
          </cx:layoutPr>
        </cx:series>
        <cx:series layoutId="boxWhisker" uniqueId="{45B81298-52D0-49D4-9D1E-493ED84B90FA}">
          <cx:dataId val="1"/>
          <cx:layoutPr>
            <cx:statistics quartileMethod="exclusive"/>
          </cx:layoutPr>
        </cx:series>
      </cx:plotAreaRegion>
      <cx:axis id="0">
        <cx:catScaling gapWidth="1"/>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axis id="1">
        <cx:valScaling max="3" min="-3"/>
        <cx:majorGridlines/>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plotArea>
  </cx:chart>
</cx:chartSpace>
</file>

<file path=xl/charts/chartEx11.xml><?xml version="1.0" encoding="utf-8"?>
<cx:chartSpace xmlns:a="http://schemas.openxmlformats.org/drawingml/2006/main" xmlns:r="http://schemas.openxmlformats.org/officeDocument/2006/relationships" xmlns:cx="http://schemas.microsoft.com/office/drawing/2014/chartex">
  <cx:chartData>
    <cx:data id="0">
      <cx:numDim type="val">
        <cx:f>_xlchart.v1.26</cx:f>
      </cx:numDim>
    </cx:data>
  </cx:chartData>
  <cx:chart>
    <cx:title pos="t" align="ctr" overlay="0">
      <cx:tx>
        <cx:txData>
          <cx:v>Chart Title</cx:v>
        </cx:txData>
      </cx:tx>
      <cx:txPr>
        <a:bodyPr vertOverflow="overflow" horzOverflow="overflow" wrap="square" lIns="0" tIns="0" rIns="0" bIns="0"/>
        <a:lstStyle/>
        <a:p>
          <a:pPr algn="ctr" rtl="0">
            <a:defRPr sz="1400" b="0" i="0">
              <a:solidFill>
                <a:srgbClr val="7F7F7F"/>
              </a:solidFill>
              <a:latin typeface="Calibri" panose="020F0502020204030204" pitchFamily="34" charset="0"/>
              <a:ea typeface="Calibri" panose="020F0502020204030204" pitchFamily="34" charset="0"/>
              <a:cs typeface="Calibri" panose="020F0502020204030204" pitchFamily="34" charset="0"/>
            </a:defRPr>
          </a:pPr>
          <a:r>
            <a:t>Chart Title</a:t>
          </a:r>
        </a:p>
      </cx:txPr>
    </cx:title>
    <cx:plotArea>
      <cx:plotAreaRegion>
        <cx:series layoutId="boxWhisker" uniqueId="{1E7B5391-3330-44E3-B573-BF9056E988B8}">
          <cx:dataId val="0"/>
          <cx:layoutPr>
            <cx:statistics quartileMethod="exclusive"/>
          </cx:layoutPr>
        </cx:series>
      </cx:plotAreaRegion>
      <cx:axis id="0">
        <cx:catScaling gapWidth="1"/>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axis id="1">
        <cx:valScaling max="3" min="-3"/>
        <cx:majorGridlines/>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plotArea>
  </cx:chart>
</cx:chartSpace>
</file>

<file path=xl/charts/chartEx12.xml><?xml version="1.0" encoding="utf-8"?>
<cx:chartSpace xmlns:a="http://schemas.openxmlformats.org/drawingml/2006/main" xmlns:r="http://schemas.openxmlformats.org/officeDocument/2006/relationships" xmlns:cx="http://schemas.microsoft.com/office/drawing/2014/chartex">
  <cx:chartData>
    <cx:data id="0">
      <cx:numDim type="val">
        <cx:f>_xlchart.v1.27</cx:f>
      </cx:numDim>
    </cx:data>
  </cx:chartData>
  <cx:chart>
    <cx:title pos="t" align="ctr" overlay="0">
      <cx:tx>
        <cx:txData>
          <cx:v>Chart Title</cx:v>
        </cx:txData>
      </cx:tx>
      <cx:txPr>
        <a:bodyPr vertOverflow="overflow" horzOverflow="overflow" wrap="square" lIns="0" tIns="0" rIns="0" bIns="0"/>
        <a:lstStyle/>
        <a:p>
          <a:pPr algn="ctr" rtl="0">
            <a:defRPr sz="1400" b="0" i="0">
              <a:solidFill>
                <a:srgbClr val="7F7F7F"/>
              </a:solidFill>
              <a:latin typeface="Calibri" panose="020F0502020204030204" pitchFamily="34" charset="0"/>
              <a:ea typeface="Calibri" panose="020F0502020204030204" pitchFamily="34" charset="0"/>
              <a:cs typeface="Calibri" panose="020F0502020204030204" pitchFamily="34" charset="0"/>
            </a:defRPr>
          </a:pPr>
          <a:r>
            <a:t>Chart Title</a:t>
          </a:r>
        </a:p>
      </cx:txPr>
    </cx:title>
    <cx:plotArea>
      <cx:plotAreaRegion>
        <cx:series layoutId="boxWhisker" uniqueId="{C5366768-CF1B-4086-9FE0-A9D6479A9136}">
          <cx:dataId val="0"/>
          <cx:layoutPr>
            <cx:statistics quartileMethod="exclusive"/>
          </cx:layoutPr>
        </cx:series>
      </cx:plotAreaRegion>
      <cx:axis id="0">
        <cx:catScaling gapWidth="1"/>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axis id="1">
        <cx:valScaling max="3" min="-3"/>
        <cx:majorGridlines/>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plotArea>
  </cx:chart>
</cx:chartSpace>
</file>

<file path=xl/charts/chartEx13.xml><?xml version="1.0" encoding="utf-8"?>
<cx:chartSpace xmlns:a="http://schemas.openxmlformats.org/drawingml/2006/main" xmlns:r="http://schemas.openxmlformats.org/officeDocument/2006/relationships" xmlns:cx="http://schemas.microsoft.com/office/drawing/2014/chartex">
  <cx:chartData>
    <cx:data id="0">
      <cx:numDim type="val">
        <cx:f>_xlchart.v1.28</cx:f>
      </cx:numDim>
    </cx:data>
  </cx:chartData>
  <cx:chart>
    <cx:title pos="t" align="ctr" overlay="0">
      <cx:tx>
        <cx:txData>
          <cx:v>Chart Title</cx:v>
        </cx:txData>
      </cx:tx>
      <cx:txPr>
        <a:bodyPr vertOverflow="overflow" horzOverflow="overflow" wrap="square" lIns="0" tIns="0" rIns="0" bIns="0"/>
        <a:lstStyle/>
        <a:p>
          <a:pPr algn="ctr" rtl="0">
            <a:defRPr sz="1400" b="0" i="0">
              <a:solidFill>
                <a:srgbClr val="7F7F7F"/>
              </a:solidFill>
              <a:latin typeface="Calibri" panose="020F0502020204030204" pitchFamily="34" charset="0"/>
              <a:ea typeface="Calibri" panose="020F0502020204030204" pitchFamily="34" charset="0"/>
              <a:cs typeface="Calibri" panose="020F0502020204030204" pitchFamily="34" charset="0"/>
            </a:defRPr>
          </a:pPr>
          <a:r>
            <a:t>Chart Title</a:t>
          </a:r>
        </a:p>
      </cx:txPr>
    </cx:title>
    <cx:plotArea>
      <cx:plotAreaRegion>
        <cx:series layoutId="boxWhisker" uniqueId="{B2BA033A-5FC2-49A9-80F2-65A122E361C9}">
          <cx:dataId val="0"/>
          <cx:layoutPr>
            <cx:statistics quartileMethod="exclusive"/>
          </cx:layoutPr>
        </cx:series>
      </cx:plotAreaRegion>
      <cx:axis id="0">
        <cx:catScaling gapWidth="1"/>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axis id="1">
        <cx:valScaling max="3" min="-3"/>
        <cx:majorGridlines/>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plotArea>
  </cx:chart>
</cx:chartSpace>
</file>

<file path=xl/charts/chartEx14.xml><?xml version="1.0" encoding="utf-8"?>
<cx:chartSpace xmlns:a="http://schemas.openxmlformats.org/drawingml/2006/main" xmlns:r="http://schemas.openxmlformats.org/officeDocument/2006/relationships" xmlns:cx="http://schemas.microsoft.com/office/drawing/2014/chartex">
  <cx:chartData>
    <cx:data id="0">
      <cx:numDim type="val">
        <cx:f>_xlchart.v1.29</cx:f>
      </cx:numDim>
    </cx:data>
    <cx:data id="1">
      <cx:numDim type="val">
        <cx:f>_xlchart.v1.30</cx:f>
      </cx:numDim>
    </cx:data>
  </cx:chartData>
  <cx:chart>
    <cx:title pos="t" align="ctr" overlay="0">
      <cx:tx>
        <cx:txData>
          <cx:v>Non-SEND</cx:v>
        </cx:txData>
      </cx:tx>
      <cx:txPr>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Aptos Narrow" panose="02110004020202020204"/>
            </a:rPr>
            <a:t>Non-SEND</a:t>
          </a:r>
        </a:p>
      </cx:txPr>
    </cx:title>
    <cx:plotArea>
      <cx:plotAreaRegion>
        <cx:series layoutId="boxWhisker" uniqueId="{D43818C4-76CE-486C-B082-FE69AE6FA4BC}">
          <cx:dataId val="0"/>
          <cx:layoutPr>
            <cx:statistics quartileMethod="exclusive"/>
          </cx:layoutPr>
        </cx:series>
        <cx:series layoutId="boxWhisker" uniqueId="{3EAB0439-A4CF-40A9-AF1D-C33E22EA3220}">
          <cx:dataId val="1"/>
          <cx:layoutPr>
            <cx:statistics quartileMethod="exclusive"/>
          </cx:layoutPr>
        </cx:series>
      </cx:plotAreaRegion>
      <cx:axis id="0">
        <cx:catScaling gapWidth="1"/>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axis id="1">
        <cx:valScaling max="3" min="-3"/>
        <cx:majorGridlines/>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plotArea>
  </cx:chart>
</cx:chartSpace>
</file>

<file path=xl/charts/chartEx15.xml><?xml version="1.0" encoding="utf-8"?>
<cx:chartSpace xmlns:a="http://schemas.openxmlformats.org/drawingml/2006/main" xmlns:r="http://schemas.openxmlformats.org/officeDocument/2006/relationships" xmlns:cx="http://schemas.microsoft.com/office/drawing/2014/chartex">
  <cx:chartData>
    <cx:data id="0">
      <cx:numDim type="val">
        <cx:f>_xlchart.v1.31</cx:f>
      </cx:numDim>
    </cx:data>
    <cx:data id="1">
      <cx:numDim type="val">
        <cx:f>_xlchart.v1.32</cx:f>
      </cx:numDim>
    </cx:data>
  </cx:chartData>
  <cx:chart>
    <cx:title pos="t" align="ctr" overlay="0">
      <cx:tx>
        <cx:txData>
          <cx:v>SEND</cx:v>
        </cx:txData>
      </cx:tx>
      <cx:txPr>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Aptos Narrow" panose="02110004020202020204"/>
            </a:rPr>
            <a:t>SEND</a:t>
          </a:r>
        </a:p>
      </cx:txPr>
    </cx:title>
    <cx:plotArea>
      <cx:plotAreaRegion>
        <cx:series layoutId="boxWhisker" uniqueId="{D43818C4-76CE-486C-B082-FE69AE6FA4BC}">
          <cx:dataId val="0"/>
          <cx:layoutPr>
            <cx:statistics quartileMethod="exclusive"/>
          </cx:layoutPr>
        </cx:series>
        <cx:series layoutId="boxWhisker" uniqueId="{3EAB0439-A4CF-40A9-AF1D-C33E22EA3220}">
          <cx:dataId val="1"/>
          <cx:layoutPr>
            <cx:statistics quartileMethod="exclusive"/>
          </cx:layoutPr>
        </cx:series>
      </cx:plotAreaRegion>
      <cx:axis id="0">
        <cx:catScaling gapWidth="1"/>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axis id="1">
        <cx:valScaling max="3" min="-3"/>
        <cx:majorGridlines/>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plotArea>
  </cx:chart>
</cx:chartSpace>
</file>

<file path=xl/charts/chartEx16.xml><?xml version="1.0" encoding="utf-8"?>
<cx:chartSpace xmlns:a="http://schemas.openxmlformats.org/drawingml/2006/main" xmlns:r="http://schemas.openxmlformats.org/officeDocument/2006/relationships" xmlns:cx="http://schemas.microsoft.com/office/drawing/2014/chartex">
  <cx:chartData>
    <cx:data id="0">
      <cx:numDim type="val">
        <cx:f>_xlchart.v1.33</cx:f>
      </cx:numDim>
    </cx:data>
    <cx:data id="1">
      <cx:numDim type="val">
        <cx:f>_xlchart.v1.34</cx:f>
      </cx:numDim>
    </cx:data>
  </cx:chartData>
  <cx:chart>
    <cx:title pos="t" align="ctr" overlay="0">
      <cx:tx>
        <cx:txData>
          <cx:v>Non-SEND</cx:v>
        </cx:txData>
      </cx:tx>
      <cx:txPr>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Aptos Narrow" panose="02110004020202020204"/>
            </a:rPr>
            <a:t>Non-SEND</a:t>
          </a:r>
        </a:p>
      </cx:txPr>
    </cx:title>
    <cx:plotArea>
      <cx:plotAreaRegion>
        <cx:series layoutId="boxWhisker" uniqueId="{CAC09AE1-D0B0-4EC3-A0F7-6025B569DC41}">
          <cx:dataId val="0"/>
          <cx:layoutPr>
            <cx:statistics quartileMethod="exclusive"/>
          </cx:layoutPr>
        </cx:series>
        <cx:series layoutId="boxWhisker" uniqueId="{6109978D-7799-4223-B104-53A7809C273D}">
          <cx:dataId val="1"/>
          <cx:layoutPr>
            <cx:statistics quartileMethod="exclusive"/>
          </cx:layoutPr>
        </cx:series>
      </cx:plotAreaRegion>
      <cx:axis id="0">
        <cx:catScaling gapWidth="1"/>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axis id="1">
        <cx:valScaling max="3" min="-3"/>
        <cx:majorGridlines/>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plotArea>
  </cx:chart>
</cx:chartSpace>
</file>

<file path=xl/charts/chartEx17.xml><?xml version="1.0" encoding="utf-8"?>
<cx:chartSpace xmlns:a="http://schemas.openxmlformats.org/drawingml/2006/main" xmlns:r="http://schemas.openxmlformats.org/officeDocument/2006/relationships" xmlns:cx="http://schemas.microsoft.com/office/drawing/2014/chartex">
  <cx:chartData>
    <cx:data id="0">
      <cx:numDim type="val">
        <cx:f>_xlchart.v1.35</cx:f>
      </cx:numDim>
    </cx:data>
    <cx:data id="1">
      <cx:numDim type="val">
        <cx:f>_xlchart.v1.36</cx:f>
      </cx:numDim>
    </cx:data>
  </cx:chartData>
  <cx:chart>
    <cx:title pos="t" align="ctr" overlay="0">
      <cx:tx>
        <cx:txData>
          <cx:v>SEND</cx:v>
        </cx:txData>
      </cx:tx>
      <cx:txPr>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Aptos Narrow" panose="02110004020202020204"/>
            </a:rPr>
            <a:t>SEND</a:t>
          </a:r>
        </a:p>
      </cx:txPr>
    </cx:title>
    <cx:plotArea>
      <cx:plotAreaRegion>
        <cx:series layoutId="boxWhisker" uniqueId="{2520230E-2B0E-4202-A716-90C2DDC40853}">
          <cx:dataId val="0"/>
          <cx:layoutPr>
            <cx:statistics quartileMethod="exclusive"/>
          </cx:layoutPr>
        </cx:series>
        <cx:series layoutId="boxWhisker" uniqueId="{597BE59A-0AF8-4514-A33C-2843DD2C4B91}">
          <cx:dataId val="1"/>
          <cx:layoutPr>
            <cx:statistics quartileMethod="exclusive"/>
          </cx:layoutPr>
        </cx:series>
      </cx:plotAreaRegion>
      <cx:axis id="0">
        <cx:catScaling gapWidth="1"/>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axis id="1">
        <cx:valScaling max="3" min="-3"/>
        <cx:majorGridlines/>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plotArea>
  </cx:chart>
</cx:chartSpace>
</file>

<file path=xl/charts/chartEx18.xml><?xml version="1.0" encoding="utf-8"?>
<cx:chartSpace xmlns:a="http://schemas.openxmlformats.org/drawingml/2006/main" xmlns:r="http://schemas.openxmlformats.org/officeDocument/2006/relationships" xmlns:cx="http://schemas.microsoft.com/office/drawing/2014/chartex">
  <cx:chartData>
    <cx:data id="0">
      <cx:numDim type="val">
        <cx:f>_xlchart.v1.37</cx:f>
      </cx:numDim>
    </cx:data>
    <cx:data id="1">
      <cx:numDim type="val">
        <cx:f>_xlchart.v1.38</cx:f>
      </cx:numDim>
    </cx:data>
  </cx:chartData>
  <cx:chart>
    <cx:title pos="t" align="ctr" overlay="0">
      <cx:tx>
        <cx:txData>
          <cx:v>Non-SEND</cx:v>
        </cx:txData>
      </cx:tx>
      <cx:txPr>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Aptos Narrow" panose="02110004020202020204"/>
            </a:rPr>
            <a:t>Non-SEND</a:t>
          </a:r>
        </a:p>
      </cx:txPr>
    </cx:title>
    <cx:plotArea>
      <cx:plotAreaRegion>
        <cx:series layoutId="boxWhisker" uniqueId="{2AF46084-6F91-43B8-A4AC-F5619ABAF7EB}">
          <cx:dataId val="0"/>
          <cx:layoutPr>
            <cx:statistics quartileMethod="exclusive"/>
          </cx:layoutPr>
        </cx:series>
        <cx:series layoutId="boxWhisker" uniqueId="{C7B07354-1471-428A-9C8D-AC4C64808E0D}">
          <cx:dataId val="1"/>
          <cx:layoutPr>
            <cx:statistics quartileMethod="exclusive"/>
          </cx:layoutPr>
        </cx:series>
      </cx:plotAreaRegion>
      <cx:axis id="0">
        <cx:catScaling gapWidth="1"/>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axis id="1">
        <cx:valScaling max="3" min="-3"/>
        <cx:majorGridlines/>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plotArea>
  </cx:chart>
</cx:chartSpace>
</file>

<file path=xl/charts/chartEx19.xml><?xml version="1.0" encoding="utf-8"?>
<cx:chartSpace xmlns:a="http://schemas.openxmlformats.org/drawingml/2006/main" xmlns:r="http://schemas.openxmlformats.org/officeDocument/2006/relationships" xmlns:cx="http://schemas.microsoft.com/office/drawing/2014/chartex">
  <cx:chartData>
    <cx:data id="0">
      <cx:numDim type="val">
        <cx:f>_xlchart.v1.39</cx:f>
      </cx:numDim>
    </cx:data>
    <cx:data id="1">
      <cx:numDim type="val">
        <cx:f>_xlchart.v1.40</cx:f>
      </cx:numDim>
    </cx:data>
  </cx:chartData>
  <cx:chart>
    <cx:title pos="t" align="ctr" overlay="0">
      <cx:tx>
        <cx:txData>
          <cx:v>SEND</cx:v>
        </cx:txData>
      </cx:tx>
      <cx:txPr>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Aptos Narrow" panose="02110004020202020204"/>
            </a:rPr>
            <a:t>SEND</a:t>
          </a:r>
        </a:p>
      </cx:txPr>
    </cx:title>
    <cx:plotArea>
      <cx:plotAreaRegion>
        <cx:series layoutId="boxWhisker" uniqueId="{8A0CE534-D8BC-4D31-9945-C86C75C6877F}">
          <cx:dataId val="0"/>
          <cx:layoutPr>
            <cx:statistics quartileMethod="exclusive"/>
          </cx:layoutPr>
        </cx:series>
        <cx:series layoutId="boxWhisker" uniqueId="{8CF7A109-3E5D-45F6-B513-2ACBB54F3CF4}">
          <cx:dataId val="1"/>
          <cx:layoutPr>
            <cx:statistics quartileMethod="exclusive"/>
          </cx:layoutPr>
        </cx:series>
      </cx:plotAreaRegion>
      <cx:axis id="0">
        <cx:catScaling gapWidth="1"/>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axis id="1">
        <cx:valScaling max="3" min="-3"/>
        <cx:majorGridlines/>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plotArea>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numDim type="val">
        <cx:f>_xlchart.v1.2</cx:f>
      </cx:numDim>
    </cx:data>
    <cx:data id="1">
      <cx:numDim type="val">
        <cx:f>_xlchart.v1.3</cx:f>
      </cx:numDim>
    </cx:data>
  </cx:chartData>
  <cx:chart>
    <cx:title pos="t" align="ctr" overlay="0">
      <cx:tx>
        <cx:txData>
          <cx:v>Chart Title</cx:v>
        </cx:txData>
      </cx:tx>
      <cx:txPr>
        <a:bodyPr vertOverflow="overflow" horzOverflow="overflow" wrap="square" lIns="0" tIns="0" rIns="0" bIns="0"/>
        <a:lstStyle/>
        <a:p>
          <a:pPr algn="ctr" rtl="0">
            <a:defRPr sz="1400" b="0" i="0">
              <a:solidFill>
                <a:srgbClr val="7F7F7F"/>
              </a:solidFill>
              <a:latin typeface="Calibri" panose="020F0502020204030204" pitchFamily="34" charset="0"/>
              <a:ea typeface="Calibri" panose="020F0502020204030204" pitchFamily="34" charset="0"/>
              <a:cs typeface="Calibri" panose="020F0502020204030204" pitchFamily="34" charset="0"/>
            </a:defRPr>
          </a:pPr>
          <a:r>
            <a:t>Chart Title</a:t>
          </a:r>
        </a:p>
      </cx:txPr>
    </cx:title>
    <cx:plotArea>
      <cx:plotAreaRegion>
        <cx:series layoutId="boxWhisker" uniqueId="{8927B5F2-7F95-4EA4-A069-C3244A6E16F9}">
          <cx:dataId val="0"/>
          <cx:layoutPr>
            <cx:statistics quartileMethod="exclusive"/>
          </cx:layoutPr>
        </cx:series>
        <cx:series layoutId="boxWhisker" uniqueId="{A472B980-92B7-4FA8-BB12-7974194E8E4B}">
          <cx:dataId val="1"/>
          <cx:layoutPr>
            <cx:statistics quartileMethod="exclusive"/>
          </cx:layoutPr>
        </cx:series>
      </cx:plotAreaRegion>
      <cx:axis id="0">
        <cx:catScaling gapWidth="1"/>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axis id="1">
        <cx:valScaling max="3" min="-3"/>
        <cx:majorGridlines/>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plotArea>
  </cx:chart>
</cx:chartSpace>
</file>

<file path=xl/charts/chartEx20.xml><?xml version="1.0" encoding="utf-8"?>
<cx:chartSpace xmlns:a="http://schemas.openxmlformats.org/drawingml/2006/main" xmlns:r="http://schemas.openxmlformats.org/officeDocument/2006/relationships" xmlns:cx="http://schemas.microsoft.com/office/drawing/2014/chartex">
  <cx:chartData>
    <cx:data id="0">
      <cx:numDim type="val">
        <cx:f>_xlchart.v1.47</cx:f>
      </cx:numDim>
    </cx:data>
    <cx:data id="1">
      <cx:numDim type="val">
        <cx:f>_xlchart.v1.48</cx:f>
      </cx:numDim>
    </cx:data>
    <cx:data id="2">
      <cx:numDim type="val">
        <cx:f>_xlchart.v1.41</cx:f>
      </cx:numDim>
    </cx:data>
    <cx:data id="3">
      <cx:numDim type="val">
        <cx:f>_xlchart.v1.42</cx:f>
      </cx:numDim>
    </cx:data>
    <cx:data id="4">
      <cx:numDim type="val">
        <cx:f>_xlchart.v1.43</cx:f>
      </cx:numDim>
    </cx:data>
    <cx:data id="5">
      <cx:numDim type="val">
        <cx:f>_xlchart.v1.44</cx:f>
      </cx:numDim>
    </cx:data>
    <cx:data id="6">
      <cx:numDim type="val">
        <cx:f>_xlchart.v1.45</cx:f>
      </cx:numDim>
    </cx:data>
    <cx:data id="7">
      <cx:numDim type="val">
        <cx:f>_xlchart.v1.46</cx:f>
      </cx:numDim>
    </cx:data>
  </cx:chartData>
  <cx:chart>
    <cx:title pos="t" align="ctr" overlay="0">
      <cx:tx>
        <cx:txData>
          <cx:v>Chart Title</cx:v>
        </cx:txData>
      </cx:tx>
      <cx:txPr>
        <a:bodyPr vertOverflow="overflow" horzOverflow="overflow" wrap="square" lIns="0" tIns="0" rIns="0" bIns="0"/>
        <a:lstStyle/>
        <a:p>
          <a:pPr algn="ctr" rtl="0">
            <a:defRPr sz="1400" b="0" i="0">
              <a:solidFill>
                <a:srgbClr val="7F7F7F"/>
              </a:solidFill>
              <a:latin typeface="Calibri" panose="020F0502020204030204" pitchFamily="34" charset="0"/>
              <a:ea typeface="Calibri" panose="020F0502020204030204" pitchFamily="34" charset="0"/>
              <a:cs typeface="Calibri" panose="020F0502020204030204" pitchFamily="34" charset="0"/>
            </a:defRPr>
          </a:pPr>
          <a:r>
            <a:t>Chart Title</a:t>
          </a:r>
        </a:p>
      </cx:txPr>
    </cx:title>
    <cx:plotArea>
      <cx:plotAreaRegion>
        <cx:series layoutId="boxWhisker" uniqueId="{266C11FD-8AFF-4FAC-ACD3-D9764C1497DB}">
          <cx:dataId val="0"/>
          <cx:layoutPr>
            <cx:visibility meanLine="0" meanMarker="1" nonoutliers="0" outliers="1"/>
            <cx:statistics quartileMethod="exclusive"/>
          </cx:layoutPr>
        </cx:series>
        <cx:series layoutId="boxWhisker" uniqueId="{6A19B4D2-F9DC-41FD-855F-EEB8101C9B0F}">
          <cx:dataId val="1"/>
          <cx:layoutPr>
            <cx:visibility meanLine="0" meanMarker="1" nonoutliers="0" outliers="1"/>
            <cx:statistics quartileMethod="exclusive"/>
          </cx:layoutPr>
        </cx:series>
        <cx:series layoutId="boxWhisker" uniqueId="{F0094AAC-AA40-4AEA-B5C8-D1EA4C129973}">
          <cx:dataId val="2"/>
          <cx:layoutPr>
            <cx:visibility meanLine="0" meanMarker="1" nonoutliers="0" outliers="1"/>
            <cx:statistics quartileMethod="exclusive"/>
          </cx:layoutPr>
        </cx:series>
        <cx:series layoutId="boxWhisker" uniqueId="{4FC9EF69-3FE2-45E0-9A5F-DD9B14591FC1}">
          <cx:dataId val="3"/>
          <cx:layoutPr>
            <cx:visibility meanLine="0" meanMarker="1" nonoutliers="0" outliers="1"/>
            <cx:statistics quartileMethod="exclusive"/>
          </cx:layoutPr>
        </cx:series>
        <cx:series layoutId="boxWhisker" uniqueId="{56B896D2-4B8E-4093-A54B-F4FFE03162CE}">
          <cx:dataId val="4"/>
          <cx:layoutPr>
            <cx:visibility meanLine="0" meanMarker="1" nonoutliers="0" outliers="1"/>
            <cx:statistics quartileMethod="exclusive"/>
          </cx:layoutPr>
        </cx:series>
        <cx:series layoutId="boxWhisker" uniqueId="{AFC11243-398F-4F0E-9847-F005AF6CFA9A}">
          <cx:dataId val="5"/>
          <cx:layoutPr>
            <cx:visibility meanLine="0" meanMarker="1" nonoutliers="0" outliers="1"/>
            <cx:statistics quartileMethod="exclusive"/>
          </cx:layoutPr>
        </cx:series>
        <cx:series layoutId="boxWhisker" uniqueId="{552D625F-C78A-4E82-A913-44D1873FF66E}">
          <cx:dataId val="6"/>
          <cx:layoutPr>
            <cx:visibility meanLine="0" meanMarker="1" nonoutliers="0" outliers="1"/>
            <cx:statistics quartileMethod="exclusive"/>
          </cx:layoutPr>
        </cx:series>
        <cx:series layoutId="boxWhisker" uniqueId="{EB4E4679-D8A1-4AF6-98F7-CBB64120C5D7}">
          <cx:dataId val="7"/>
          <cx:layoutPr>
            <cx:visibility meanLine="0" meanMarker="1" nonoutliers="0" outliers="1"/>
            <cx:statistics quartileMethod="exclusive"/>
          </cx:layoutPr>
        </cx:series>
      </cx:plotAreaRegion>
      <cx:axis id="0">
        <cx:catScaling gapWidth="1"/>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axis id="1">
        <cx:valScaling/>
        <cx:majorGridlines/>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plotArea>
  </cx:chart>
</cx:chartSpace>
</file>

<file path=xl/charts/chartEx21.xml><?xml version="1.0" encoding="utf-8"?>
<cx:chartSpace xmlns:a="http://schemas.openxmlformats.org/drawingml/2006/main" xmlns:r="http://schemas.openxmlformats.org/officeDocument/2006/relationships" xmlns:cx="http://schemas.microsoft.com/office/drawing/2014/chartex">
  <cx:chartData>
    <cx:data id="0">
      <cx:numDim type="val">
        <cx:f>_xlchart.v1.49</cx:f>
      </cx:numDim>
    </cx:data>
    <cx:data id="1">
      <cx:numDim type="val">
        <cx:f>_xlchart.v1.50</cx:f>
      </cx:numDim>
    </cx:data>
    <cx:data id="2">
      <cx:numDim type="val">
        <cx:f>_xlchart.v1.51</cx:f>
      </cx:numDim>
    </cx:data>
    <cx:data id="3">
      <cx:numDim type="val">
        <cx:f>_xlchart.v1.52</cx:f>
      </cx:numDim>
    </cx:data>
  </cx:chartData>
  <cx:chart>
    <cx:title pos="t" align="ctr" overlay="0">
      <cx:tx>
        <cx:txData>
          <cx:v>Chart Title</cx:v>
        </cx:txData>
      </cx:tx>
      <cx:txPr>
        <a:bodyPr vertOverflow="overflow" horzOverflow="overflow" wrap="square" lIns="0" tIns="0" rIns="0" bIns="0"/>
        <a:lstStyle/>
        <a:p>
          <a:pPr algn="ctr" rtl="0">
            <a:defRPr sz="1400" b="0" i="0">
              <a:solidFill>
                <a:srgbClr val="7F7F7F"/>
              </a:solidFill>
              <a:latin typeface="Calibri" panose="020F0502020204030204" pitchFamily="34" charset="0"/>
              <a:ea typeface="Calibri" panose="020F0502020204030204" pitchFamily="34" charset="0"/>
              <a:cs typeface="Calibri" panose="020F0502020204030204" pitchFamily="34" charset="0"/>
            </a:defRPr>
          </a:pPr>
          <a:r>
            <a:t>Chart Title</a:t>
          </a:r>
        </a:p>
      </cx:txPr>
    </cx:title>
    <cx:plotArea>
      <cx:plotAreaRegion>
        <cx:series layoutId="boxWhisker" uniqueId="{B67EE2FF-9036-47EA-BD5A-6BDF471110F7}">
          <cx:dataId val="0"/>
          <cx:layoutPr>
            <cx:statistics quartileMethod="exclusive"/>
          </cx:layoutPr>
        </cx:series>
        <cx:series layoutId="boxWhisker" uniqueId="{86B0E00F-9B73-4BEC-A968-E5B02ECABBDE}">
          <cx:dataId val="1"/>
          <cx:layoutPr>
            <cx:statistics quartileMethod="exclusive"/>
          </cx:layoutPr>
        </cx:series>
        <cx:series layoutId="boxWhisker" uniqueId="{298E7AEF-6C71-4A09-B638-B68C2105597F}">
          <cx:dataId val="2"/>
          <cx:layoutPr>
            <cx:statistics quartileMethod="exclusive"/>
          </cx:layoutPr>
        </cx:series>
        <cx:series layoutId="boxWhisker" uniqueId="{F57A58E6-D836-4AB2-8296-1C62438B7822}">
          <cx:dataId val="3"/>
          <cx:layoutPr>
            <cx:statistics quartileMethod="exclusive"/>
          </cx:layoutPr>
        </cx:series>
      </cx:plotAreaRegion>
      <cx:axis id="0">
        <cx:catScaling gapWidth="1"/>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axis id="1">
        <cx:valScaling/>
        <cx:majorGridlines/>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plotArea>
  </cx:chart>
</cx:chartSpace>
</file>

<file path=xl/charts/chartEx22.xml><?xml version="1.0" encoding="utf-8"?>
<cx:chartSpace xmlns:a="http://schemas.openxmlformats.org/drawingml/2006/main" xmlns:r="http://schemas.openxmlformats.org/officeDocument/2006/relationships" xmlns:cx="http://schemas.microsoft.com/office/drawing/2014/chartex">
  <cx:chartData>
    <cx:data id="0">
      <cx:numDim type="val">
        <cx:f>_xlchart.v1.53</cx:f>
      </cx:numDim>
    </cx:data>
    <cx:data id="1">
      <cx:numDim type="val">
        <cx:f>_xlchart.v1.54</cx:f>
      </cx:numDim>
    </cx:data>
  </cx:chartData>
  <cx:chart>
    <cx:title pos="t" align="ctr" overlay="0">
      <cx:tx>
        <cx:txData>
          <cx:v>Chart Title</cx:v>
        </cx:txData>
      </cx:tx>
      <cx:txPr>
        <a:bodyPr vertOverflow="overflow" horzOverflow="overflow" wrap="square" lIns="0" tIns="0" rIns="0" bIns="0"/>
        <a:lstStyle/>
        <a:p>
          <a:pPr algn="ctr" rtl="0">
            <a:defRPr sz="1400" b="0" i="0">
              <a:solidFill>
                <a:srgbClr val="7F7F7F"/>
              </a:solidFill>
              <a:latin typeface="Calibri" panose="020F0502020204030204" pitchFamily="34" charset="0"/>
              <a:ea typeface="Calibri" panose="020F0502020204030204" pitchFamily="34" charset="0"/>
              <a:cs typeface="Calibri" panose="020F0502020204030204" pitchFamily="34" charset="0"/>
            </a:defRPr>
          </a:pPr>
          <a:r>
            <a:t>Chart Title</a:t>
          </a:r>
        </a:p>
      </cx:txPr>
    </cx:title>
    <cx:plotArea>
      <cx:plotAreaRegion>
        <cx:series layoutId="boxWhisker" uniqueId="{22BA2F27-14D4-4CD1-9FAC-D00174BAED1B}">
          <cx:dataId val="0"/>
          <cx:layoutPr>
            <cx:statistics quartileMethod="exclusive"/>
          </cx:layoutPr>
        </cx:series>
        <cx:series layoutId="boxWhisker" uniqueId="{DB3BE569-DF37-4B62-A8F9-FF9FFE196D1A}">
          <cx:dataId val="1"/>
          <cx:layoutPr>
            <cx:statistics quartileMethod="exclusive"/>
          </cx:layoutPr>
        </cx:series>
      </cx:plotAreaRegion>
      <cx:axis id="0">
        <cx:catScaling gapWidth="1"/>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axis id="1">
        <cx:valScaling max="3" min="-3"/>
        <cx:majorGridlines/>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plotArea>
  </cx:chart>
</cx:chartSpace>
</file>

<file path=xl/charts/chartEx23.xml><?xml version="1.0" encoding="utf-8"?>
<cx:chartSpace xmlns:a="http://schemas.openxmlformats.org/drawingml/2006/main" xmlns:r="http://schemas.openxmlformats.org/officeDocument/2006/relationships" xmlns:cx="http://schemas.microsoft.com/office/drawing/2014/chartex">
  <cx:chartData>
    <cx:data id="0">
      <cx:numDim type="val">
        <cx:f>_xlchart.v1.55</cx:f>
      </cx:numDim>
    </cx:data>
    <cx:data id="1">
      <cx:numDim type="val">
        <cx:f>_xlchart.v1.56</cx:f>
      </cx:numDim>
    </cx:data>
  </cx:chartData>
  <cx:chart>
    <cx:title pos="t" align="ctr" overlay="0">
      <cx:tx>
        <cx:txData>
          <cx:v>Chart Title</cx:v>
        </cx:txData>
      </cx:tx>
      <cx:txPr>
        <a:bodyPr vertOverflow="overflow" horzOverflow="overflow" wrap="square" lIns="0" tIns="0" rIns="0" bIns="0"/>
        <a:lstStyle/>
        <a:p>
          <a:pPr algn="ctr" rtl="0">
            <a:defRPr sz="1400" b="0" i="0">
              <a:solidFill>
                <a:srgbClr val="7F7F7F"/>
              </a:solidFill>
              <a:latin typeface="Calibri" panose="020F0502020204030204" pitchFamily="34" charset="0"/>
              <a:ea typeface="Calibri" panose="020F0502020204030204" pitchFamily="34" charset="0"/>
              <a:cs typeface="Calibri" panose="020F0502020204030204" pitchFamily="34" charset="0"/>
            </a:defRPr>
          </a:pPr>
          <a:r>
            <a:t>Chart Title</a:t>
          </a:r>
        </a:p>
      </cx:txPr>
    </cx:title>
    <cx:plotArea>
      <cx:plotAreaRegion>
        <cx:series layoutId="boxWhisker" uniqueId="{22BA2F27-14D4-4CD1-9FAC-D00174BAED1B}">
          <cx:dataId val="0"/>
          <cx:layoutPr>
            <cx:statistics quartileMethod="exclusive"/>
          </cx:layoutPr>
        </cx:series>
        <cx:series layoutId="boxWhisker" uniqueId="{DB3BE569-DF37-4B62-A8F9-FF9FFE196D1A}">
          <cx:dataId val="1"/>
          <cx:layoutPr>
            <cx:statistics quartileMethod="exclusive"/>
          </cx:layoutPr>
        </cx:series>
      </cx:plotAreaRegion>
      <cx:axis id="0">
        <cx:catScaling gapWidth="1"/>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axis id="1">
        <cx:valScaling max="3" min="-3"/>
        <cx:majorGridlines/>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plotArea>
  </cx:chart>
</cx:chartSpace>
</file>

<file path=xl/charts/chartEx24.xml><?xml version="1.0" encoding="utf-8"?>
<cx:chartSpace xmlns:a="http://schemas.openxmlformats.org/drawingml/2006/main" xmlns:r="http://schemas.openxmlformats.org/officeDocument/2006/relationships" xmlns:cx="http://schemas.microsoft.com/office/drawing/2014/chartex">
  <cx:chartData>
    <cx:data id="0">
      <cx:numDim type="val">
        <cx:f>_xlchart.v1.60</cx:f>
      </cx:numDim>
    </cx:data>
    <cx:data id="1">
      <cx:numDim type="val">
        <cx:f>_xlchart.v1.58</cx:f>
      </cx:numDim>
    </cx:data>
  </cx:chartData>
  <cx:chart>
    <cx:title pos="t" align="ctr" overlay="0">
      <cx:tx>
        <cx:txData>
          <cx:v>Q1</cx:v>
        </cx:txData>
      </cx:tx>
      <cx:txPr>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Aptos Narrow" panose="02110004020202020204"/>
            </a:rPr>
            <a:t>Q1</a:t>
          </a:r>
        </a:p>
      </cx:txPr>
    </cx:title>
    <cx:plotArea>
      <cx:plotAreaRegion>
        <cx:series layoutId="boxWhisker" uniqueId="{D43818C4-76CE-486C-B082-FE69AE6FA4BC}">
          <cx:tx>
            <cx:txData>
              <cx:f>_xlchart.v1.59</cx:f>
              <cx:v>Discussive Q1</cx:v>
            </cx:txData>
          </cx:tx>
          <cx:dataId val="0"/>
          <cx:layoutPr>
            <cx:statistics quartileMethod="exclusive"/>
          </cx:layoutPr>
        </cx:series>
        <cx:series layoutId="boxWhisker" uniqueId="{3EAB0439-A4CF-40A9-AF1D-C33E22EA3220}">
          <cx:tx>
            <cx:txData>
              <cx:f>_xlchart.v1.57</cx:f>
              <cx:v>Lego Q1</cx:v>
            </cx:txData>
          </cx:tx>
          <cx:dataId val="1"/>
          <cx:layoutPr>
            <cx:statistics quartileMethod="exclusive"/>
          </cx:layoutPr>
        </cx:series>
      </cx:plotAreaRegion>
      <cx:axis id="0" hidden="1">
        <cx:catScaling gapWidth="1"/>
        <cx:tickLabels/>
      </cx:axis>
      <cx:axis id="1">
        <cx:valScaling max="3" min="-3"/>
        <cx:majorGridlines/>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plotArea>
  </cx:chart>
</cx:chartSpace>
</file>

<file path=xl/charts/chartEx25.xml><?xml version="1.0" encoding="utf-8"?>
<cx:chartSpace xmlns:a="http://schemas.openxmlformats.org/drawingml/2006/main" xmlns:r="http://schemas.openxmlformats.org/officeDocument/2006/relationships" xmlns:cx="http://schemas.microsoft.com/office/drawing/2014/chartex">
  <cx:chartData>
    <cx:data id="0">
      <cx:numDim type="val">
        <cx:f>_xlchart.v1.62</cx:f>
      </cx:numDim>
    </cx:data>
    <cx:data id="1">
      <cx:numDim type="val">
        <cx:f>_xlchart.v1.64</cx:f>
      </cx:numDim>
    </cx:data>
  </cx:chartData>
  <cx:chart>
    <cx:title pos="t" align="ctr" overlay="0">
      <cx:tx>
        <cx:txData>
          <cx:v>Q2</cx:v>
        </cx:txData>
      </cx:tx>
      <cx:txPr>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Aptos Narrow" panose="02110004020202020204"/>
            </a:rPr>
            <a:t>Q2</a:t>
          </a:r>
        </a:p>
      </cx:txPr>
    </cx:title>
    <cx:plotArea>
      <cx:plotAreaRegion>
        <cx:series layoutId="boxWhisker" uniqueId="{8927B5F2-7F95-4EA4-A069-C3244A6E16F9}">
          <cx:tx>
            <cx:txData>
              <cx:f>_xlchart.v1.61</cx:f>
              <cx:v>Discussive Q2</cx:v>
            </cx:txData>
          </cx:tx>
          <cx:dataId val="0"/>
          <cx:layoutPr>
            <cx:visibility meanLine="0" meanMarker="1" nonoutliers="1" outliers="1"/>
            <cx:statistics quartileMethod="exclusive"/>
          </cx:layoutPr>
        </cx:series>
        <cx:series layoutId="boxWhisker" uniqueId="{A472B980-92B7-4FA8-BB12-7974194E8E4B}">
          <cx:tx>
            <cx:txData>
              <cx:f>_xlchart.v1.63</cx:f>
              <cx:v>Lego Q2</cx:v>
            </cx:txData>
          </cx:tx>
          <cx:dataId val="1"/>
          <cx:layoutPr>
            <cx:statistics quartileMethod="exclusive"/>
          </cx:layoutPr>
        </cx:series>
      </cx:plotAreaRegion>
      <cx:axis id="0" hidden="1">
        <cx:catScaling gapWidth="1"/>
        <cx:tickLabels/>
      </cx:axis>
      <cx:axis id="1">
        <cx:valScaling max="3" min="-3"/>
        <cx:majorGridlines/>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plotArea>
  </cx:chart>
</cx:chartSpace>
</file>

<file path=xl/charts/chartEx26.xml><?xml version="1.0" encoding="utf-8"?>
<cx:chartSpace xmlns:a="http://schemas.openxmlformats.org/drawingml/2006/main" xmlns:r="http://schemas.openxmlformats.org/officeDocument/2006/relationships" xmlns:cx="http://schemas.microsoft.com/office/drawing/2014/chartex">
  <cx:chartData>
    <cx:data id="0">
      <cx:numDim type="val">
        <cx:f>_xlchart.v1.68</cx:f>
      </cx:numDim>
    </cx:data>
    <cx:data id="1">
      <cx:numDim type="val">
        <cx:f>_xlchart.v1.66</cx:f>
      </cx:numDim>
    </cx:data>
  </cx:chartData>
  <cx:chart>
    <cx:title pos="t" align="ctr" overlay="0">
      <cx:tx>
        <cx:txData>
          <cx:v>Q3</cx:v>
        </cx:txData>
      </cx:tx>
      <cx:txPr>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Aptos Narrow" panose="02110004020202020204"/>
            </a:rPr>
            <a:t>Q3</a:t>
          </a:r>
        </a:p>
      </cx:txPr>
    </cx:title>
    <cx:plotArea>
      <cx:plotAreaRegion>
        <cx:series layoutId="boxWhisker" uniqueId="{3ACC9763-BDE9-4345-8778-E91E4A02A00B}">
          <cx:tx>
            <cx:txData>
              <cx:f>_xlchart.v1.67</cx:f>
              <cx:v>Discussive Q3</cx:v>
            </cx:txData>
          </cx:tx>
          <cx:dataId val="0"/>
          <cx:layoutPr>
            <cx:statistics quartileMethod="exclusive"/>
          </cx:layoutPr>
        </cx:series>
        <cx:series layoutId="boxWhisker" uniqueId="{B718F3C5-BB4B-4995-8817-77A5B59982A3}">
          <cx:tx>
            <cx:txData>
              <cx:f>_xlchart.v1.65</cx:f>
              <cx:v>Lego Q3</cx:v>
            </cx:txData>
          </cx:tx>
          <cx:dataId val="1"/>
          <cx:layoutPr>
            <cx:statistics quartileMethod="exclusive"/>
          </cx:layoutPr>
        </cx:series>
      </cx:plotAreaRegion>
      <cx:axis id="0" hidden="1">
        <cx:catScaling gapWidth="1"/>
        <cx:tickLabels/>
      </cx:axis>
      <cx:axis id="1">
        <cx:valScaling max="3" min="-3"/>
        <cx:majorGridlines/>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plotArea>
  </cx:chart>
</cx:chartSpace>
</file>

<file path=xl/charts/chartEx27.xml><?xml version="1.0" encoding="utf-8"?>
<cx:chartSpace xmlns:a="http://schemas.openxmlformats.org/drawingml/2006/main" xmlns:r="http://schemas.openxmlformats.org/officeDocument/2006/relationships" xmlns:cx="http://schemas.microsoft.com/office/drawing/2014/chartex">
  <cx:chartData>
    <cx:data id="0">
      <cx:numDim type="val">
        <cx:f>_xlchart.v1.72</cx:f>
      </cx:numDim>
    </cx:data>
    <cx:data id="1">
      <cx:numDim type="val">
        <cx:f>_xlchart.v1.70</cx:f>
      </cx:numDim>
    </cx:data>
  </cx:chartData>
  <cx:chart>
    <cx:title pos="t" align="ctr" overlay="0">
      <cx:tx>
        <cx:txData>
          <cx:v>Q4</cx:v>
        </cx:txData>
      </cx:tx>
      <cx:txPr>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Aptos Narrow" panose="02110004020202020204"/>
            </a:rPr>
            <a:t>Q4</a:t>
          </a:r>
        </a:p>
      </cx:txPr>
    </cx:title>
    <cx:plotArea>
      <cx:plotAreaRegion>
        <cx:series layoutId="boxWhisker" uniqueId="{C64B1CAA-F6B2-43EC-B8D1-AA0D620213B6}">
          <cx:tx>
            <cx:txData>
              <cx:f>_xlchart.v1.71</cx:f>
              <cx:v>Discussive Q4</cx:v>
            </cx:txData>
          </cx:tx>
          <cx:dataId val="0"/>
          <cx:layoutPr>
            <cx:statistics quartileMethod="exclusive"/>
          </cx:layoutPr>
        </cx:series>
        <cx:series layoutId="boxWhisker" uniqueId="{C2F3E247-7241-43CB-A5F8-99B09AB836B8}">
          <cx:tx>
            <cx:txData>
              <cx:f>_xlchart.v1.69</cx:f>
              <cx:v>Lego Q4</cx:v>
            </cx:txData>
          </cx:tx>
          <cx:dataId val="1"/>
          <cx:layoutPr>
            <cx:statistics quartileMethod="exclusive"/>
          </cx:layoutPr>
        </cx:series>
      </cx:plotAreaRegion>
      <cx:axis id="0" hidden="1">
        <cx:catScaling gapWidth="1"/>
        <cx:tickLabels/>
      </cx:axis>
      <cx:axis id="1">
        <cx:valScaling max="3" min="-3"/>
        <cx:majorGridlines/>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plotArea>
  </cx:chart>
</cx:chartSpace>
</file>

<file path=xl/charts/chartEx28.xml><?xml version="1.0" encoding="utf-8"?>
<cx:chartSpace xmlns:a="http://schemas.openxmlformats.org/drawingml/2006/main" xmlns:r="http://schemas.openxmlformats.org/officeDocument/2006/relationships" xmlns:cx="http://schemas.microsoft.com/office/drawing/2014/chartex">
  <cx:chartData>
    <cx:data id="0">
      <cx:numDim type="val">
        <cx:f>_xlchart.v1.76</cx:f>
      </cx:numDim>
    </cx:data>
    <cx:data id="1">
      <cx:numDim type="val">
        <cx:f>_xlchart.v1.74</cx:f>
      </cx:numDim>
    </cx:data>
  </cx:chartData>
  <cx:chart>
    <cx:title pos="t" align="ctr" overlay="0">
      <cx:tx>
        <cx:txData>
          <cx:v>Q5</cx:v>
        </cx:txData>
      </cx:tx>
      <cx:txPr>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Aptos Narrow" panose="02110004020202020204"/>
            </a:rPr>
            <a:t>Q5</a:t>
          </a:r>
        </a:p>
      </cx:txPr>
    </cx:title>
    <cx:plotArea>
      <cx:plotAreaRegion>
        <cx:series layoutId="boxWhisker" uniqueId="{758F1041-0926-4D90-BFF7-B3A47B103D5C}">
          <cx:tx>
            <cx:txData>
              <cx:f>_xlchart.v1.75</cx:f>
              <cx:v>Discussive Q5</cx:v>
            </cx:txData>
          </cx:tx>
          <cx:dataId val="0"/>
          <cx:layoutPr>
            <cx:statistics quartileMethod="exclusive"/>
          </cx:layoutPr>
        </cx:series>
        <cx:series layoutId="boxWhisker" uniqueId="{29807F7E-C36F-489A-A7D1-E5384E42A392}">
          <cx:tx>
            <cx:txData>
              <cx:f>_xlchart.v1.73</cx:f>
              <cx:v>Lego Q5</cx:v>
            </cx:txData>
          </cx:tx>
          <cx:dataId val="1"/>
          <cx:layoutPr>
            <cx:statistics quartileMethod="exclusive"/>
          </cx:layoutPr>
        </cx:series>
      </cx:plotAreaRegion>
      <cx:axis id="0" hidden="1">
        <cx:catScaling gapWidth="1"/>
        <cx:tickLabels/>
      </cx:axis>
      <cx:axis id="1">
        <cx:valScaling max="3" min="-3"/>
        <cx:majorGridlines/>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plotArea>
  </cx:chart>
</cx:chartSpace>
</file>

<file path=xl/charts/chartEx29.xml><?xml version="1.0" encoding="utf-8"?>
<cx:chartSpace xmlns:a="http://schemas.openxmlformats.org/drawingml/2006/main" xmlns:r="http://schemas.openxmlformats.org/officeDocument/2006/relationships" xmlns:cx="http://schemas.microsoft.com/office/drawing/2014/chartex">
  <cx:chartData>
    <cx:data id="0">
      <cx:numDim type="val">
        <cx:f>_xlchart.v1.77</cx:f>
      </cx:numDim>
    </cx:data>
  </cx:chartData>
  <cx:chart>
    <cx:title pos="t" align="ctr" overlay="0">
      <cx:tx>
        <cx:txData>
          <cx:v>Chart Title</cx:v>
        </cx:txData>
      </cx:tx>
      <cx:txPr>
        <a:bodyPr vertOverflow="overflow" horzOverflow="overflow" wrap="square" lIns="0" tIns="0" rIns="0" bIns="0"/>
        <a:lstStyle/>
        <a:p>
          <a:pPr algn="ctr" rtl="0">
            <a:defRPr sz="1400" b="0" i="0">
              <a:solidFill>
                <a:srgbClr val="7F7F7F"/>
              </a:solidFill>
              <a:latin typeface="Calibri" panose="020F0502020204030204" pitchFamily="34" charset="0"/>
              <a:ea typeface="Calibri" panose="020F0502020204030204" pitchFamily="34" charset="0"/>
              <a:cs typeface="Calibri" panose="020F0502020204030204" pitchFamily="34" charset="0"/>
            </a:defRPr>
          </a:pPr>
          <a:r>
            <a:t>Chart Title</a:t>
          </a:r>
        </a:p>
      </cx:txPr>
    </cx:title>
    <cx:plotArea>
      <cx:plotAreaRegion>
        <cx:series layoutId="boxWhisker" uniqueId="{1E7B5391-3330-44E3-B573-BF9056E988B8}">
          <cx:dataId val="0"/>
          <cx:layoutPr>
            <cx:statistics quartileMethod="exclusive"/>
          </cx:layoutPr>
        </cx:series>
      </cx:plotAreaRegion>
      <cx:axis id="0">
        <cx:catScaling gapWidth="1"/>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axis id="1">
        <cx:valScaling max="3" min="-3"/>
        <cx:majorGridlines/>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plotArea>
  </cx:chart>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numDim type="val">
        <cx:f>_xlchart.v1.4</cx:f>
      </cx:numDim>
    </cx:data>
    <cx:data id="1">
      <cx:numDim type="val">
        <cx:f>_xlchart.v1.5</cx:f>
      </cx:numDim>
    </cx:data>
  </cx:chartData>
  <cx:chart>
    <cx:title pos="t" align="ctr" overlay="0">
      <cx:tx>
        <cx:txData>
          <cx:v>Chart Title</cx:v>
        </cx:txData>
      </cx:tx>
      <cx:txPr>
        <a:bodyPr vertOverflow="overflow" horzOverflow="overflow" wrap="square" lIns="0" tIns="0" rIns="0" bIns="0"/>
        <a:lstStyle/>
        <a:p>
          <a:pPr algn="ctr" rtl="0">
            <a:defRPr sz="1400" b="0" i="0">
              <a:solidFill>
                <a:srgbClr val="7F7F7F"/>
              </a:solidFill>
              <a:latin typeface="Calibri" panose="020F0502020204030204" pitchFamily="34" charset="0"/>
              <a:ea typeface="Calibri" panose="020F0502020204030204" pitchFamily="34" charset="0"/>
              <a:cs typeface="Calibri" panose="020F0502020204030204" pitchFamily="34" charset="0"/>
            </a:defRPr>
          </a:pPr>
          <a:r>
            <a:t>Chart Title</a:t>
          </a:r>
        </a:p>
      </cx:txPr>
    </cx:title>
    <cx:plotArea>
      <cx:plotAreaRegion>
        <cx:series layoutId="boxWhisker" uniqueId="{3ACC9763-BDE9-4345-8778-E91E4A02A00B}">
          <cx:dataId val="0"/>
          <cx:layoutPr>
            <cx:statistics quartileMethod="exclusive"/>
          </cx:layoutPr>
        </cx:series>
        <cx:series layoutId="boxWhisker" uniqueId="{B718F3C5-BB4B-4995-8817-77A5B59982A3}">
          <cx:dataId val="1"/>
          <cx:layoutPr>
            <cx:statistics quartileMethod="exclusive"/>
          </cx:layoutPr>
        </cx:series>
      </cx:plotAreaRegion>
      <cx:axis id="0">
        <cx:catScaling gapWidth="1"/>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axis id="1">
        <cx:valScaling max="3" min="-3"/>
        <cx:majorGridlines/>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plotArea>
  </cx:chart>
</cx:chartSpace>
</file>

<file path=xl/charts/chartEx30.xml><?xml version="1.0" encoding="utf-8"?>
<cx:chartSpace xmlns:a="http://schemas.openxmlformats.org/drawingml/2006/main" xmlns:r="http://schemas.openxmlformats.org/officeDocument/2006/relationships" xmlns:cx="http://schemas.microsoft.com/office/drawing/2014/chartex">
  <cx:chartData>
    <cx:data id="0">
      <cx:numDim type="val">
        <cx:f>_xlchart.v1.78</cx:f>
      </cx:numDim>
    </cx:data>
  </cx:chartData>
  <cx:chart>
    <cx:title pos="t" align="ctr" overlay="0">
      <cx:tx>
        <cx:txData>
          <cx:v>Chart Title</cx:v>
        </cx:txData>
      </cx:tx>
      <cx:txPr>
        <a:bodyPr vertOverflow="overflow" horzOverflow="overflow" wrap="square" lIns="0" tIns="0" rIns="0" bIns="0"/>
        <a:lstStyle/>
        <a:p>
          <a:pPr algn="ctr" rtl="0">
            <a:defRPr sz="1400" b="0" i="0">
              <a:solidFill>
                <a:srgbClr val="7F7F7F"/>
              </a:solidFill>
              <a:latin typeface="Calibri" panose="020F0502020204030204" pitchFamily="34" charset="0"/>
              <a:ea typeface="Calibri" panose="020F0502020204030204" pitchFamily="34" charset="0"/>
              <a:cs typeface="Calibri" panose="020F0502020204030204" pitchFamily="34" charset="0"/>
            </a:defRPr>
          </a:pPr>
          <a:r>
            <a:t>Chart Title</a:t>
          </a:r>
        </a:p>
      </cx:txPr>
    </cx:title>
    <cx:plotArea>
      <cx:plotAreaRegion>
        <cx:series layoutId="boxWhisker" uniqueId="{C5366768-CF1B-4086-9FE0-A9D6479A9136}">
          <cx:dataId val="0"/>
          <cx:layoutPr>
            <cx:statistics quartileMethod="exclusive"/>
          </cx:layoutPr>
        </cx:series>
      </cx:plotAreaRegion>
      <cx:axis id="0">
        <cx:catScaling gapWidth="1"/>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axis id="1">
        <cx:valScaling max="3" min="-3"/>
        <cx:majorGridlines/>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plotArea>
  </cx:chart>
</cx:chartSpace>
</file>

<file path=xl/charts/chartEx31.xml><?xml version="1.0" encoding="utf-8"?>
<cx:chartSpace xmlns:a="http://schemas.openxmlformats.org/drawingml/2006/main" xmlns:r="http://schemas.openxmlformats.org/officeDocument/2006/relationships" xmlns:cx="http://schemas.microsoft.com/office/drawing/2014/chartex">
  <cx:chartData>
    <cx:data id="0">
      <cx:numDim type="val">
        <cx:f>_xlchart.v1.79</cx:f>
      </cx:numDim>
    </cx:data>
  </cx:chartData>
  <cx:chart>
    <cx:title pos="t" align="ctr" overlay="0">
      <cx:tx>
        <cx:txData>
          <cx:v>Chart Title</cx:v>
        </cx:txData>
      </cx:tx>
      <cx:txPr>
        <a:bodyPr vertOverflow="overflow" horzOverflow="overflow" wrap="square" lIns="0" tIns="0" rIns="0" bIns="0"/>
        <a:lstStyle/>
        <a:p>
          <a:pPr algn="ctr" rtl="0">
            <a:defRPr sz="1400" b="0" i="0">
              <a:solidFill>
                <a:srgbClr val="7F7F7F"/>
              </a:solidFill>
              <a:latin typeface="Calibri" panose="020F0502020204030204" pitchFamily="34" charset="0"/>
              <a:ea typeface="Calibri" panose="020F0502020204030204" pitchFamily="34" charset="0"/>
              <a:cs typeface="Calibri" panose="020F0502020204030204" pitchFamily="34" charset="0"/>
            </a:defRPr>
          </a:pPr>
          <a:r>
            <a:t>Chart Title</a:t>
          </a:r>
        </a:p>
      </cx:txPr>
    </cx:title>
    <cx:plotArea>
      <cx:plotAreaRegion>
        <cx:series layoutId="boxWhisker" uniqueId="{B2BA033A-5FC2-49A9-80F2-65A122E361C9}">
          <cx:dataId val="0"/>
          <cx:layoutPr>
            <cx:statistics quartileMethod="exclusive"/>
          </cx:layoutPr>
        </cx:series>
      </cx:plotAreaRegion>
      <cx:axis id="0">
        <cx:catScaling gapWidth="1"/>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axis id="1">
        <cx:valScaling max="3" min="-3"/>
        <cx:majorGridlines/>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plotArea>
  </cx:chart>
</cx:chartSpace>
</file>

<file path=xl/charts/chartEx32.xml><?xml version="1.0" encoding="utf-8"?>
<cx:chartSpace xmlns:a="http://schemas.openxmlformats.org/drawingml/2006/main" xmlns:r="http://schemas.openxmlformats.org/officeDocument/2006/relationships" xmlns:cx="http://schemas.microsoft.com/office/drawing/2014/chartex">
  <cx:chartData>
    <cx:data id="0">
      <cx:numDim type="val">
        <cx:f>_xlchart.v1.80</cx:f>
      </cx:numDim>
    </cx:data>
    <cx:data id="1">
      <cx:numDim type="val">
        <cx:f>_xlchart.v1.82</cx:f>
      </cx:numDim>
    </cx:data>
    <cx:data id="2">
      <cx:numDim type="val">
        <cx:f>_xlchart.v1.84</cx:f>
      </cx:numDim>
    </cx:data>
    <cx:data id="3">
      <cx:numDim type="val">
        <cx:f>_xlchart.v1.86</cx:f>
      </cx:numDim>
    </cx:data>
    <cx:data id="4">
      <cx:numDim type="val">
        <cx:f>_xlchart.v1.88</cx:f>
      </cx:numDim>
    </cx:data>
    <cx:data id="5">
      <cx:numDim type="val">
        <cx:f>_xlchart.v1.90</cx:f>
      </cx:numDim>
    </cx:data>
    <cx:data id="6">
      <cx:numDim type="val">
        <cx:f>_xlchart.v1.92</cx:f>
      </cx:numDim>
    </cx:data>
    <cx:data id="7">
      <cx:numDim type="val">
        <cx:f>_xlchart.v1.94</cx:f>
      </cx:numDim>
    </cx:data>
    <cx:data id="8">
      <cx:numDim type="val">
        <cx:f>_xlchart.v1.96</cx:f>
      </cx:numDim>
    </cx:data>
    <cx:data id="9">
      <cx:numDim type="val">
        <cx:f>_xlchart.v1.98</cx:f>
      </cx:numDim>
    </cx:data>
  </cx:chartData>
  <cx:chart>
    <cx:title pos="t" align="ctr" overlay="0">
      <cx:tx>
        <cx:txData>
          <cx:v>Change in Likart Score</cx:v>
        </cx:txData>
      </cx:tx>
      <cx:txPr>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Aptos Narrow" panose="02110004020202020204"/>
            </a:rPr>
            <a:t>Change in Likart Score</a:t>
          </a:r>
        </a:p>
      </cx:txPr>
    </cx:title>
    <cx:plotArea>
      <cx:plotAreaRegion>
        <cx:series layoutId="boxWhisker" uniqueId="{0479962D-7F33-4ECE-95C8-4E9C32E16854}">
          <cx:tx>
            <cx:txData>
              <cx:f>_xlchart.v1.81</cx:f>
              <cx:v>Q01</cx:v>
            </cx:txData>
          </cx:tx>
          <cx:dataId val="0"/>
          <cx:layoutPr>
            <cx:visibility meanMarker="0"/>
            <cx:statistics quartileMethod="exclusive"/>
          </cx:layoutPr>
        </cx:series>
        <cx:series layoutId="boxWhisker" uniqueId="{072BC5EF-F1A6-4945-95CA-8D64C94AFCD6}">
          <cx:tx>
            <cx:txData>
              <cx:f>_xlchart.v1.83</cx:f>
              <cx:v>Q02</cx:v>
            </cx:txData>
          </cx:tx>
          <cx:dataId val="1"/>
          <cx:layoutPr>
            <cx:visibility meanMarker="0"/>
            <cx:statistics quartileMethod="exclusive"/>
          </cx:layoutPr>
        </cx:series>
        <cx:series layoutId="boxWhisker" uniqueId="{362DED46-A982-48C3-9CA9-6C33EE2950A9}">
          <cx:tx>
            <cx:txData>
              <cx:f>_xlchart.v1.85</cx:f>
              <cx:v>Q03</cx:v>
            </cx:txData>
          </cx:tx>
          <cx:dataId val="2"/>
          <cx:layoutPr>
            <cx:visibility meanMarker="0" outliers="1"/>
            <cx:statistics quartileMethod="exclusive"/>
          </cx:layoutPr>
        </cx:series>
        <cx:series layoutId="boxWhisker" uniqueId="{A9CEDCCA-2CA8-456B-AE2F-45F3A7048852}">
          <cx:tx>
            <cx:txData>
              <cx:f>_xlchart.v1.87</cx:f>
              <cx:v>Q04</cx:v>
            </cx:txData>
          </cx:tx>
          <cx:dataId val="3"/>
          <cx:layoutPr>
            <cx:visibility meanMarker="0"/>
            <cx:statistics quartileMethod="exclusive"/>
          </cx:layoutPr>
        </cx:series>
        <cx:series layoutId="boxWhisker" uniqueId="{59AD296C-FE52-4F6E-AE7A-70A6AB234F69}">
          <cx:tx>
            <cx:txData>
              <cx:f>_xlchart.v1.89</cx:f>
              <cx:v>Q05</cx:v>
            </cx:txData>
          </cx:tx>
          <cx:dataId val="4"/>
          <cx:layoutPr>
            <cx:visibility meanMarker="0"/>
            <cx:statistics quartileMethod="exclusive"/>
          </cx:layoutPr>
        </cx:series>
        <cx:series layoutId="boxWhisker" uniqueId="{3EDD8D0A-E6E4-4B5A-9FF0-2F52F74333AB}">
          <cx:tx>
            <cx:txData>
              <cx:f>_xlchart.v1.91</cx:f>
              <cx:v>Q06</cx:v>
            </cx:txData>
          </cx:tx>
          <cx:dataId val="5"/>
          <cx:layoutPr>
            <cx:visibility meanMarker="0"/>
            <cx:statistics quartileMethod="exclusive"/>
          </cx:layoutPr>
        </cx:series>
        <cx:series layoutId="boxWhisker" uniqueId="{BB4D27AE-25A2-45FB-8C94-FF2D88CA198F}">
          <cx:tx>
            <cx:txData>
              <cx:f>_xlchart.v1.93</cx:f>
              <cx:v>Q07</cx:v>
            </cx:txData>
          </cx:tx>
          <cx:dataId val="6"/>
          <cx:layoutPr>
            <cx:visibility meanMarker="0"/>
            <cx:statistics quartileMethod="exclusive"/>
          </cx:layoutPr>
        </cx:series>
        <cx:series layoutId="boxWhisker" uniqueId="{88AEB5E1-7A5D-4B32-A737-75E4DD9CA926}">
          <cx:tx>
            <cx:txData>
              <cx:f>_xlchart.v1.95</cx:f>
              <cx:v>Q08</cx:v>
            </cx:txData>
          </cx:tx>
          <cx:dataId val="7"/>
          <cx:layoutPr>
            <cx:visibility meanMarker="0"/>
            <cx:statistics quartileMethod="exclusive"/>
          </cx:layoutPr>
        </cx:series>
        <cx:series layoutId="boxWhisker" uniqueId="{7B9F9BDD-CE58-4F82-9A91-97098C734FA0}">
          <cx:tx>
            <cx:txData>
              <cx:f>_xlchart.v1.97</cx:f>
              <cx:v>Q09</cx:v>
            </cx:txData>
          </cx:tx>
          <cx:dataId val="8"/>
          <cx:layoutPr>
            <cx:visibility meanMarker="0"/>
            <cx:statistics quartileMethod="exclusive"/>
          </cx:layoutPr>
        </cx:series>
        <cx:series layoutId="boxWhisker" uniqueId="{C888B548-3AE7-481F-8C1C-AA4B68FAC1E9}">
          <cx:tx>
            <cx:txData>
              <cx:f>_xlchart.v1.99</cx:f>
              <cx:v>Q10</cx:v>
            </cx:txData>
          </cx:tx>
          <cx:dataId val="9"/>
          <cx:layoutPr>
            <cx:visibility meanMarker="0" outliers="1"/>
            <cx:statistics quartileMethod="exclusive"/>
          </cx:layoutPr>
        </cx:series>
      </cx:plotAreaRegion>
      <cx:axis id="0" hidden="1">
        <cx:catScaling gapWidth="0.200000003"/>
        <cx:tickLabels/>
        <cx:spPr>
          <a:ln>
            <a:solidFill>
              <a:schemeClr val="tx1"/>
            </a:solidFill>
          </a:ln>
        </cx:spPr>
      </cx:axis>
      <cx:axis id="1">
        <cx:valScaling/>
        <cx:majorGridlines/>
        <cx:tickLabels/>
        <cx:spPr>
          <a:ln>
            <a:solidFill>
              <a:schemeClr val="tx1"/>
            </a:solidFill>
          </a:ln>
        </cx:spPr>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plotArea>
    <cx:legend pos="b" align="ctr" overlay="0">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legend>
  </cx:chart>
</cx:chartSpace>
</file>

<file path=xl/charts/chartEx33.xml><?xml version="1.0" encoding="utf-8"?>
<cx:chartSpace xmlns:a="http://schemas.openxmlformats.org/drawingml/2006/main" xmlns:r="http://schemas.openxmlformats.org/officeDocument/2006/relationships" xmlns:cx="http://schemas.microsoft.com/office/drawing/2014/chartex">
  <cx:chartData>
    <cx:data id="0">
      <cx:numDim type="val">
        <cx:f>_xlchart.v1.103</cx:f>
      </cx:numDim>
    </cx:data>
    <cx:data id="1">
      <cx:numDim type="val">
        <cx:f>_xlchart.v1.101</cx:f>
      </cx:numDim>
    </cx:data>
  </cx:chartData>
  <cx:chart>
    <cx:title pos="t" align="ctr" overlay="0">
      <cx:tx>
        <cx:txData>
          <cx:v>Q6</cx:v>
        </cx:txData>
      </cx:tx>
      <cx:txPr>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Aptos Narrow" panose="02110004020202020204"/>
            </a:rPr>
            <a:t>Q6</a:t>
          </a:r>
        </a:p>
      </cx:txPr>
    </cx:title>
    <cx:plotArea>
      <cx:plotAreaRegion>
        <cx:series layoutId="boxWhisker" uniqueId="{758F1041-0926-4D90-BFF7-B3A47B103D5C}">
          <cx:tx>
            <cx:txData>
              <cx:f>_xlchart.v1.102</cx:f>
              <cx:v>Discussive Q6</cx:v>
            </cx:txData>
          </cx:tx>
          <cx:dataId val="0"/>
          <cx:layoutPr>
            <cx:statistics quartileMethod="exclusive"/>
          </cx:layoutPr>
        </cx:series>
        <cx:series layoutId="boxWhisker" uniqueId="{29807F7E-C36F-489A-A7D1-E5384E42A392}">
          <cx:tx>
            <cx:txData>
              <cx:f>_xlchart.v1.100</cx:f>
              <cx:v>Lego Q6</cx:v>
            </cx:txData>
          </cx:tx>
          <cx:dataId val="1"/>
          <cx:layoutPr>
            <cx:statistics quartileMethod="exclusive"/>
          </cx:layoutPr>
        </cx:series>
      </cx:plotAreaRegion>
      <cx:axis id="0" hidden="1">
        <cx:catScaling gapWidth="1"/>
        <cx:tickLabels/>
      </cx:axis>
      <cx:axis id="1">
        <cx:valScaling max="3" min="-3"/>
        <cx:majorGridlines/>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plotArea>
  </cx:chart>
</cx:chartSpace>
</file>

<file path=xl/charts/chartEx34.xml><?xml version="1.0" encoding="utf-8"?>
<cx:chartSpace xmlns:a="http://schemas.openxmlformats.org/drawingml/2006/main" xmlns:r="http://schemas.openxmlformats.org/officeDocument/2006/relationships" xmlns:cx="http://schemas.microsoft.com/office/drawing/2014/chartex">
  <cx:chartData>
    <cx:data id="0">
      <cx:numDim type="val">
        <cx:f>_xlchart.v1.107</cx:f>
      </cx:numDim>
    </cx:data>
    <cx:data id="1">
      <cx:numDim type="val">
        <cx:f>_xlchart.v1.105</cx:f>
      </cx:numDim>
    </cx:data>
  </cx:chartData>
  <cx:chart>
    <cx:title pos="t" align="ctr" overlay="0">
      <cx:tx>
        <cx:txData>
          <cx:v>Q7</cx:v>
        </cx:txData>
      </cx:tx>
      <cx:txPr>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Aptos Narrow" panose="02110004020202020204"/>
            </a:rPr>
            <a:t>Q7</a:t>
          </a:r>
        </a:p>
      </cx:txPr>
    </cx:title>
    <cx:plotArea>
      <cx:plotAreaRegion>
        <cx:series layoutId="boxWhisker" uniqueId="{5B08620F-63AA-4B5F-9A79-BCCC3C21B901}">
          <cx:tx>
            <cx:txData>
              <cx:f>_xlchart.v1.106</cx:f>
              <cx:v>Discussive Q7</cx:v>
            </cx:txData>
          </cx:tx>
          <cx:dataId val="0"/>
          <cx:layoutPr>
            <cx:statistics quartileMethod="exclusive"/>
          </cx:layoutPr>
        </cx:series>
        <cx:series layoutId="boxWhisker" uniqueId="{442BE24B-B864-4B2C-9791-741F81F46A67}">
          <cx:tx>
            <cx:txData>
              <cx:f>_xlchart.v1.104</cx:f>
              <cx:v>Lego Q7</cx:v>
            </cx:txData>
          </cx:tx>
          <cx:dataId val="1"/>
          <cx:layoutPr>
            <cx:statistics quartileMethod="exclusive"/>
          </cx:layoutPr>
        </cx:series>
      </cx:plotAreaRegion>
      <cx:axis id="0" hidden="1">
        <cx:catScaling gapWidth="1"/>
        <cx:tickLabels/>
      </cx:axis>
      <cx:axis id="1">
        <cx:valScaling max="3" min="-3"/>
        <cx:majorGridlines/>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plotArea>
  </cx:chart>
</cx:chartSpace>
</file>

<file path=xl/charts/chartEx35.xml><?xml version="1.0" encoding="utf-8"?>
<cx:chartSpace xmlns:a="http://schemas.openxmlformats.org/drawingml/2006/main" xmlns:r="http://schemas.openxmlformats.org/officeDocument/2006/relationships" xmlns:cx="http://schemas.microsoft.com/office/drawing/2014/chartex">
  <cx:chartData>
    <cx:data id="0">
      <cx:numDim type="val">
        <cx:f>_xlchart.v1.111</cx:f>
      </cx:numDim>
    </cx:data>
    <cx:data id="1">
      <cx:numDim type="val">
        <cx:f>_xlchart.v1.109</cx:f>
      </cx:numDim>
    </cx:data>
  </cx:chartData>
  <cx:chart>
    <cx:title pos="t" align="ctr" overlay="0">
      <cx:tx>
        <cx:txData>
          <cx:v>Q8</cx:v>
        </cx:txData>
      </cx:tx>
      <cx:txPr>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Aptos Narrow" panose="02110004020202020204"/>
            </a:rPr>
            <a:t>Q8</a:t>
          </a:r>
        </a:p>
      </cx:txPr>
    </cx:title>
    <cx:plotArea>
      <cx:plotAreaRegion>
        <cx:series layoutId="boxWhisker" uniqueId="{5B08620F-63AA-4B5F-9A79-BCCC3C21B901}">
          <cx:tx>
            <cx:txData>
              <cx:f>_xlchart.v1.110</cx:f>
              <cx:v>Discussive Q8</cx:v>
            </cx:txData>
          </cx:tx>
          <cx:dataId val="0"/>
          <cx:layoutPr>
            <cx:statistics quartileMethod="exclusive"/>
          </cx:layoutPr>
        </cx:series>
        <cx:series layoutId="boxWhisker" uniqueId="{442BE24B-B864-4B2C-9791-741F81F46A67}">
          <cx:tx>
            <cx:txData>
              <cx:f>_xlchart.v1.108</cx:f>
              <cx:v>Lego Q8</cx:v>
            </cx:txData>
          </cx:tx>
          <cx:dataId val="1"/>
          <cx:layoutPr>
            <cx:statistics quartileMethod="exclusive"/>
          </cx:layoutPr>
        </cx:series>
      </cx:plotAreaRegion>
      <cx:axis id="0" hidden="1">
        <cx:catScaling gapWidth="1"/>
        <cx:tickLabels/>
      </cx:axis>
      <cx:axis id="1">
        <cx:valScaling max="3" min="-3"/>
        <cx:majorGridlines/>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plotArea>
  </cx:chart>
</cx:chartSpace>
</file>

<file path=xl/charts/chartEx36.xml><?xml version="1.0" encoding="utf-8"?>
<cx:chartSpace xmlns:a="http://schemas.openxmlformats.org/drawingml/2006/main" xmlns:r="http://schemas.openxmlformats.org/officeDocument/2006/relationships" xmlns:cx="http://schemas.microsoft.com/office/drawing/2014/chartex">
  <cx:chartData>
    <cx:data id="0">
      <cx:numDim type="val">
        <cx:f>_xlchart.v1.112</cx:f>
      </cx:numDim>
    </cx:data>
    <cx:data id="1">
      <cx:numDim type="val">
        <cx:f>_xlchart.v1.114</cx:f>
      </cx:numDim>
    </cx:data>
  </cx:chartData>
  <cx:chart>
    <cx:title pos="t" align="ctr" overlay="0">
      <cx:tx>
        <cx:txData>
          <cx:v>Q9</cx:v>
        </cx:txData>
      </cx:tx>
      <cx:txPr>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Aptos Narrow" panose="02110004020202020204"/>
            </a:rPr>
            <a:t>Q9</a:t>
          </a:r>
        </a:p>
      </cx:txPr>
    </cx:title>
    <cx:plotArea>
      <cx:plotAreaRegion>
        <cx:series layoutId="boxWhisker" uniqueId="{5B08620F-63AA-4B5F-9A79-BCCC3C21B901}">
          <cx:tx>
            <cx:txData>
              <cx:f>_xlchart.v1.115</cx:f>
              <cx:v>Discussive Q9</cx:v>
            </cx:txData>
          </cx:tx>
          <cx:dataId val="0"/>
          <cx:layoutPr>
            <cx:statistics quartileMethod="exclusive"/>
          </cx:layoutPr>
        </cx:series>
        <cx:series layoutId="boxWhisker" uniqueId="{442BE24B-B864-4B2C-9791-741F81F46A67}">
          <cx:tx>
            <cx:txData>
              <cx:f>_xlchart.v1.113</cx:f>
              <cx:v>Lego Q9</cx:v>
            </cx:txData>
          </cx:tx>
          <cx:dataId val="1"/>
          <cx:layoutPr>
            <cx:statistics quartileMethod="exclusive"/>
          </cx:layoutPr>
        </cx:series>
      </cx:plotAreaRegion>
      <cx:axis id="0" hidden="1">
        <cx:catScaling gapWidth="1"/>
        <cx:tickLabels/>
      </cx:axis>
      <cx:axis id="1">
        <cx:valScaling max="3" min="-3"/>
        <cx:majorGridlines/>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plotArea>
  </cx:chart>
</cx:chartSpace>
</file>

<file path=xl/charts/chartEx37.xml><?xml version="1.0" encoding="utf-8"?>
<cx:chartSpace xmlns:a="http://schemas.openxmlformats.org/drawingml/2006/main" xmlns:r="http://schemas.openxmlformats.org/officeDocument/2006/relationships" xmlns:cx="http://schemas.microsoft.com/office/drawing/2014/chartex">
  <cx:chartData>
    <cx:data id="0">
      <cx:numDim type="val">
        <cx:f>_xlchart.v1.119</cx:f>
      </cx:numDim>
    </cx:data>
    <cx:data id="1">
      <cx:numDim type="val">
        <cx:f>_xlchart.v1.117</cx:f>
      </cx:numDim>
    </cx:data>
  </cx:chartData>
  <cx:chart>
    <cx:title pos="t" align="ctr" overlay="0">
      <cx:tx>
        <cx:txData>
          <cx:v>Q10</cx:v>
        </cx:txData>
      </cx:tx>
      <cx:txPr>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Aptos Narrow" panose="02110004020202020204"/>
            </a:rPr>
            <a:t>Q10</a:t>
          </a:r>
        </a:p>
      </cx:txPr>
    </cx:title>
    <cx:plotArea>
      <cx:plotAreaRegion>
        <cx:series layoutId="boxWhisker" uniqueId="{5B08620F-63AA-4B5F-9A79-BCCC3C21B901}">
          <cx:tx>
            <cx:txData>
              <cx:f>_xlchart.v1.118</cx:f>
              <cx:v>Discussive Q10</cx:v>
            </cx:txData>
          </cx:tx>
          <cx:dataId val="0"/>
          <cx:layoutPr>
            <cx:statistics quartileMethod="exclusive"/>
          </cx:layoutPr>
        </cx:series>
        <cx:series layoutId="boxWhisker" uniqueId="{442BE24B-B864-4B2C-9791-741F81F46A67}">
          <cx:tx>
            <cx:txData>
              <cx:f>_xlchart.v1.116</cx:f>
              <cx:v>Lego Q10</cx:v>
            </cx:txData>
          </cx:tx>
          <cx:dataId val="1"/>
          <cx:layoutPr>
            <cx:statistics quartileMethod="exclusive"/>
          </cx:layoutPr>
        </cx:series>
      </cx:plotAreaRegion>
      <cx:axis id="0" hidden="1">
        <cx:catScaling gapWidth="1"/>
        <cx:tickLabels/>
      </cx:axis>
      <cx:axis id="1">
        <cx:valScaling max="3" min="-3"/>
        <cx:majorGridlines/>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plotArea>
  </cx:chart>
</cx:chartSpace>
</file>

<file path=xl/charts/chartEx4.xml><?xml version="1.0" encoding="utf-8"?>
<cx:chartSpace xmlns:a="http://schemas.openxmlformats.org/drawingml/2006/main" xmlns:r="http://schemas.openxmlformats.org/officeDocument/2006/relationships" xmlns:cx="http://schemas.microsoft.com/office/drawing/2014/chartex">
  <cx:chartData>
    <cx:data id="0">
      <cx:numDim type="val">
        <cx:f>_xlchart.v1.6</cx:f>
      </cx:numDim>
    </cx:data>
    <cx:data id="1">
      <cx:numDim type="val">
        <cx:f>_xlchart.v1.8</cx:f>
      </cx:numDim>
    </cx:data>
  </cx:chartData>
  <cx:chart>
    <cx:title pos="t" align="ctr" overlay="0">
      <cx:tx>
        <cx:txData>
          <cx:v>Chart Title</cx:v>
        </cx:txData>
      </cx:tx>
      <cx:txPr>
        <a:bodyPr vertOverflow="overflow" horzOverflow="overflow" wrap="square" lIns="0" tIns="0" rIns="0" bIns="0"/>
        <a:lstStyle/>
        <a:p>
          <a:pPr algn="ctr" rtl="0">
            <a:defRPr sz="1400" b="0" i="0">
              <a:solidFill>
                <a:srgbClr val="7F7F7F"/>
              </a:solidFill>
              <a:latin typeface="Calibri" panose="020F0502020204030204" pitchFamily="34" charset="0"/>
              <a:ea typeface="Calibri" panose="020F0502020204030204" pitchFamily="34" charset="0"/>
              <a:cs typeface="Calibri" panose="020F0502020204030204" pitchFamily="34" charset="0"/>
            </a:defRPr>
          </a:pPr>
          <a:r>
            <a:t>Chart Title</a:t>
          </a:r>
        </a:p>
      </cx:txPr>
    </cx:title>
    <cx:plotArea>
      <cx:plotAreaRegion>
        <cx:series layoutId="boxWhisker" uniqueId="{C64B1CAA-F6B2-43EC-B8D1-AA0D620213B6}">
          <cx:tx>
            <cx:txData>
              <cx:f>_xlchart.v1.7</cx:f>
              <cx:v>0 0 1 1 0 0 2 -2 1 1 1 1 1 2 2 3 1 1 1 2 1 1 1 1 3 2 2 2 1 1 2 1 1 1 2 2 2 2 3 3 2 0 1 2 2 3 1</cx:v>
            </cx:txData>
          </cx:tx>
          <cx:dataId val="0"/>
          <cx:layoutPr>
            <cx:statistics quartileMethod="exclusive"/>
          </cx:layoutPr>
        </cx:series>
        <cx:series layoutId="boxWhisker" uniqueId="{C2F3E247-7241-43CB-A5F8-99B09AB836B8}">
          <cx:tx>
            <cx:txData>
              <cx:f>_xlchart.v1.9</cx:f>
              <cx:v>-2 0 0 1 0 0 3 -3 0 -1 0 0 2 0 0 3 0 -2 0 2 2 2 1 3 1 2 3 1 -1 2 2 2 1 2 1 1 2 2 2 2 2 1 1 1 2 2 1</cx:v>
            </cx:txData>
          </cx:tx>
          <cx:dataId val="1"/>
          <cx:layoutPr>
            <cx:statistics quartileMethod="exclusive"/>
          </cx:layoutPr>
        </cx:series>
      </cx:plotAreaRegion>
      <cx:axis id="0">
        <cx:catScaling gapWidth="1"/>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axis id="1">
        <cx:valScaling max="3" min="-3"/>
        <cx:majorGridlines/>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plotArea>
  </cx:chart>
</cx:chartSpace>
</file>

<file path=xl/charts/chartEx5.xml><?xml version="1.0" encoding="utf-8"?>
<cx:chartSpace xmlns:a="http://schemas.openxmlformats.org/drawingml/2006/main" xmlns:r="http://schemas.openxmlformats.org/officeDocument/2006/relationships" xmlns:cx="http://schemas.microsoft.com/office/drawing/2014/chartex">
  <cx:chartData>
    <cx:data id="0">
      <cx:numDim type="val">
        <cx:f>_xlchart.v1.10</cx:f>
      </cx:numDim>
    </cx:data>
    <cx:data id="1">
      <cx:numDim type="val">
        <cx:f>_xlchart.v1.11</cx:f>
      </cx:numDim>
    </cx:data>
  </cx:chartData>
  <cx:chart>
    <cx:title pos="t" align="ctr" overlay="0">
      <cx:tx>
        <cx:txData>
          <cx:v>Chart Title</cx:v>
        </cx:txData>
      </cx:tx>
      <cx:txPr>
        <a:bodyPr vertOverflow="overflow" horzOverflow="overflow" wrap="square" lIns="0" tIns="0" rIns="0" bIns="0"/>
        <a:lstStyle/>
        <a:p>
          <a:pPr algn="ctr" rtl="0">
            <a:defRPr sz="1400" b="0" i="0">
              <a:solidFill>
                <a:srgbClr val="7F7F7F"/>
              </a:solidFill>
              <a:latin typeface="Calibri" panose="020F0502020204030204" pitchFamily="34" charset="0"/>
              <a:ea typeface="Calibri" panose="020F0502020204030204" pitchFamily="34" charset="0"/>
              <a:cs typeface="Calibri" panose="020F0502020204030204" pitchFamily="34" charset="0"/>
            </a:defRPr>
          </a:pPr>
          <a:r>
            <a:t>Chart Title</a:t>
          </a:r>
        </a:p>
      </cx:txPr>
    </cx:title>
    <cx:plotArea>
      <cx:plotAreaRegion>
        <cx:series layoutId="boxWhisker" uniqueId="{758F1041-0926-4D90-BFF7-B3A47B103D5C}">
          <cx:dataId val="0"/>
          <cx:layoutPr>
            <cx:statistics quartileMethod="exclusive"/>
          </cx:layoutPr>
        </cx:series>
        <cx:series layoutId="boxWhisker" uniqueId="{29807F7E-C36F-489A-A7D1-E5384E42A392}">
          <cx:dataId val="1"/>
          <cx:layoutPr>
            <cx:statistics quartileMethod="exclusive"/>
          </cx:layoutPr>
        </cx:series>
      </cx:plotAreaRegion>
      <cx:axis id="0">
        <cx:catScaling gapWidth="1"/>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axis id="1">
        <cx:valScaling max="3" min="-3"/>
        <cx:majorGridlines/>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plotArea>
  </cx:chart>
</cx:chartSpace>
</file>

<file path=xl/charts/chartEx6.xml><?xml version="1.0" encoding="utf-8"?>
<cx:chartSpace xmlns:a="http://schemas.openxmlformats.org/drawingml/2006/main" xmlns:r="http://schemas.openxmlformats.org/officeDocument/2006/relationships" xmlns:cx="http://schemas.microsoft.com/office/drawing/2014/chartex">
  <cx:chartData>
    <cx:data id="0">
      <cx:numDim type="val">
        <cx:f>_xlchart.v1.12</cx:f>
      </cx:numDim>
    </cx:data>
    <cx:data id="1">
      <cx:numDim type="val">
        <cx:f>_xlchart.v1.13</cx:f>
      </cx:numDim>
    </cx:data>
  </cx:chartData>
  <cx:chart>
    <cx:title pos="t" align="ctr" overlay="0">
      <cx:tx>
        <cx:txData>
          <cx:v>Chart Title</cx:v>
        </cx:txData>
      </cx:tx>
      <cx:txPr>
        <a:bodyPr vertOverflow="overflow" horzOverflow="overflow" wrap="square" lIns="0" tIns="0" rIns="0" bIns="0"/>
        <a:lstStyle/>
        <a:p>
          <a:pPr algn="ctr" rtl="0">
            <a:defRPr sz="1400" b="0" i="0">
              <a:solidFill>
                <a:srgbClr val="7F7F7F"/>
              </a:solidFill>
              <a:latin typeface="Calibri" panose="020F0502020204030204" pitchFamily="34" charset="0"/>
              <a:ea typeface="Calibri" panose="020F0502020204030204" pitchFamily="34" charset="0"/>
              <a:cs typeface="Calibri" panose="020F0502020204030204" pitchFamily="34" charset="0"/>
            </a:defRPr>
          </a:pPr>
          <a:r>
            <a:t>Chart Title</a:t>
          </a:r>
        </a:p>
      </cx:txPr>
    </cx:title>
    <cx:plotArea>
      <cx:plotAreaRegion>
        <cx:series layoutId="boxWhisker" uniqueId="{F086389C-D6C7-400B-B67D-CE56BDA1AE45}">
          <cx:dataId val="0"/>
          <cx:layoutPr>
            <cx:statistics quartileMethod="exclusive"/>
          </cx:layoutPr>
        </cx:series>
        <cx:series layoutId="boxWhisker" uniqueId="{150750EA-D997-43C5-B13C-E71409890A69}">
          <cx:dataId val="1"/>
          <cx:layoutPr>
            <cx:statistics quartileMethod="exclusive"/>
          </cx:layoutPr>
        </cx:series>
      </cx:plotAreaRegion>
      <cx:axis id="0">
        <cx:catScaling gapWidth="1"/>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axis id="1">
        <cx:valScaling max="3" min="-3"/>
        <cx:majorGridlines/>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plotArea>
  </cx:chart>
</cx:chartSpace>
</file>

<file path=xl/charts/chartEx7.xml><?xml version="1.0" encoding="utf-8"?>
<cx:chartSpace xmlns:a="http://schemas.openxmlformats.org/drawingml/2006/main" xmlns:r="http://schemas.openxmlformats.org/officeDocument/2006/relationships" xmlns:cx="http://schemas.microsoft.com/office/drawing/2014/chartex">
  <cx:chartData>
    <cx:data id="0">
      <cx:numDim type="val">
        <cx:f>_xlchart.v1.14</cx:f>
      </cx:numDim>
    </cx:data>
    <cx:data id="1">
      <cx:numDim type="val">
        <cx:f>_xlchart.v1.16</cx:f>
      </cx:numDim>
    </cx:data>
  </cx:chartData>
  <cx:chart>
    <cx:title pos="t" align="ctr" overlay="0">
      <cx:tx>
        <cx:txData>
          <cx:v>Chart Title</cx:v>
        </cx:txData>
      </cx:tx>
      <cx:txPr>
        <a:bodyPr vertOverflow="overflow" horzOverflow="overflow" wrap="square" lIns="0" tIns="0" rIns="0" bIns="0"/>
        <a:lstStyle/>
        <a:p>
          <a:pPr algn="ctr" rtl="0">
            <a:defRPr sz="1400" b="0" i="0">
              <a:solidFill>
                <a:srgbClr val="7F7F7F"/>
              </a:solidFill>
              <a:latin typeface="Calibri" panose="020F0502020204030204" pitchFamily="34" charset="0"/>
              <a:ea typeface="Calibri" panose="020F0502020204030204" pitchFamily="34" charset="0"/>
              <a:cs typeface="Calibri" panose="020F0502020204030204" pitchFamily="34" charset="0"/>
            </a:defRPr>
          </a:pPr>
          <a:r>
            <a:t>Chart Title</a:t>
          </a:r>
        </a:p>
      </cx:txPr>
    </cx:title>
    <cx:plotArea>
      <cx:plotAreaRegion>
        <cx:series layoutId="boxWhisker" uniqueId="{C1E74686-D913-44C5-9D69-731DD54194FE}">
          <cx:tx>
            <cx:txData>
              <cx:f>_xlchart.v1.15</cx:f>
              <cx:v>-2 1 0 1 0 0 3 0 1 0 0 0 1 0 2 3 0 1 2 -1 1 1 1 1 1 1 3 1 1 1 1 1 1 0 2 1 2 2 3 3 2 1 1 3 2 1 1</cx:v>
            </cx:txData>
          </cx:tx>
          <cx:dataId val="0"/>
          <cx:layoutPr>
            <cx:statistics quartileMethod="exclusive"/>
          </cx:layoutPr>
        </cx:series>
        <cx:series layoutId="boxWhisker" uniqueId="{AE8C9B0B-6AC8-4667-8D66-B72E7AB41AD9}">
          <cx:tx>
            <cx:txData>
              <cx:f>_xlchart.v1.17</cx:f>
              <cx:v>-2 1 0 0 -1 -1 3 -3 0 -2 1 -1 2 -1 -2 3 1 0 0 -2 1 2 1 3 1 2 1 0 1 1 2 0 -1 0 -1 1 1 2 3 3 2 1 1 1 1 1 0</cx:v>
            </cx:txData>
          </cx:tx>
          <cx:dataId val="1"/>
          <cx:layoutPr>
            <cx:statistics quartileMethod="exclusive"/>
          </cx:layoutPr>
        </cx:series>
      </cx:plotAreaRegion>
      <cx:axis id="0">
        <cx:catScaling gapWidth="1"/>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axis id="1">
        <cx:valScaling max="3" min="-3"/>
        <cx:majorGridlines/>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plotArea>
  </cx:chart>
</cx:chartSpace>
</file>

<file path=xl/charts/chartEx8.xml><?xml version="1.0" encoding="utf-8"?>
<cx:chartSpace xmlns:a="http://schemas.openxmlformats.org/drawingml/2006/main" xmlns:r="http://schemas.openxmlformats.org/officeDocument/2006/relationships" xmlns:cx="http://schemas.microsoft.com/office/drawing/2014/chartex">
  <cx:chartData>
    <cx:data id="0">
      <cx:numDim type="val">
        <cx:f>_xlchart.v1.18</cx:f>
      </cx:numDim>
    </cx:data>
    <cx:data id="1">
      <cx:numDim type="val">
        <cx:f>_xlchart.v1.20</cx:f>
      </cx:numDim>
    </cx:data>
  </cx:chartData>
  <cx:chart>
    <cx:title pos="t" align="ctr" overlay="0">
      <cx:tx>
        <cx:txData>
          <cx:v>Chart Title</cx:v>
        </cx:txData>
      </cx:tx>
      <cx:txPr>
        <a:bodyPr vertOverflow="overflow" horzOverflow="overflow" wrap="square" lIns="0" tIns="0" rIns="0" bIns="0"/>
        <a:lstStyle/>
        <a:p>
          <a:pPr algn="ctr" rtl="0">
            <a:defRPr sz="1400" b="0" i="0">
              <a:solidFill>
                <a:srgbClr val="7F7F7F"/>
              </a:solidFill>
              <a:latin typeface="Calibri" panose="020F0502020204030204" pitchFamily="34" charset="0"/>
              <a:ea typeface="Calibri" panose="020F0502020204030204" pitchFamily="34" charset="0"/>
              <a:cs typeface="Calibri" panose="020F0502020204030204" pitchFamily="34" charset="0"/>
            </a:defRPr>
          </a:pPr>
          <a:r>
            <a:t>Chart Title</a:t>
          </a:r>
        </a:p>
      </cx:txPr>
    </cx:title>
    <cx:plotArea>
      <cx:plotAreaRegion>
        <cx:series layoutId="boxWhisker" uniqueId="{961C1B13-3836-489C-8051-BE06E0E4777A}">
          <cx:tx>
            <cx:txData>
              <cx:f>_xlchart.v1.19</cx:f>
              <cx:v>-2 1 1 1 -1 -1 2 -3 -1 -3 1 1 1 1 1 3 1 1 2 -1 2 1 -1 1 1 2 3 0 0 -1 0 2 -1</cx:v>
            </cx:txData>
          </cx:tx>
          <cx:dataId val="0"/>
          <cx:layoutPr>
            <cx:statistics quartileMethod="exclusive"/>
          </cx:layoutPr>
        </cx:series>
        <cx:series layoutId="boxWhisker" uniqueId="{0C514277-603F-49AA-98FC-56DD42984E36}">
          <cx:tx>
            <cx:txData>
              <cx:f>_xlchart.v1.21</cx:f>
              <cx:v>-2 0 -1 0 -1 -1 3 -3 -1 -3 1 -1 1 -1 0 3 0 0 0 -2 1 1 -1 1 2 1 3 -1 1 0 1 0 -1</cx:v>
            </cx:txData>
          </cx:tx>
          <cx:dataId val="1"/>
          <cx:layoutPr>
            <cx:statistics quartileMethod="exclusive"/>
          </cx:layoutPr>
        </cx:series>
      </cx:plotAreaRegion>
      <cx:axis id="0">
        <cx:catScaling gapWidth="1"/>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axis id="1">
        <cx:valScaling max="3" min="-3"/>
        <cx:majorGridlines/>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plotArea>
  </cx:chart>
</cx:chartSpace>
</file>

<file path=xl/charts/chartEx9.xml><?xml version="1.0" encoding="utf-8"?>
<cx:chartSpace xmlns:a="http://schemas.openxmlformats.org/drawingml/2006/main" xmlns:r="http://schemas.openxmlformats.org/officeDocument/2006/relationships" xmlns:cx="http://schemas.microsoft.com/office/drawing/2014/chartex">
  <cx:chartData>
    <cx:data id="0">
      <cx:numDim type="val">
        <cx:f>_xlchart.v1.22</cx:f>
      </cx:numDim>
    </cx:data>
    <cx:data id="1">
      <cx:numDim type="val">
        <cx:f>_xlchart.v1.23</cx:f>
      </cx:numDim>
    </cx:data>
  </cx:chartData>
  <cx:chart>
    <cx:title pos="t" align="ctr" overlay="0">
      <cx:tx>
        <cx:txData>
          <cx:v>Chart Title</cx:v>
        </cx:txData>
      </cx:tx>
      <cx:txPr>
        <a:bodyPr vertOverflow="overflow" horzOverflow="overflow" wrap="square" lIns="0" tIns="0" rIns="0" bIns="0"/>
        <a:lstStyle/>
        <a:p>
          <a:pPr algn="ctr" rtl="0">
            <a:defRPr sz="1400" b="0" i="0">
              <a:solidFill>
                <a:srgbClr val="7F7F7F"/>
              </a:solidFill>
              <a:latin typeface="Calibri" panose="020F0502020204030204" pitchFamily="34" charset="0"/>
              <a:ea typeface="Calibri" panose="020F0502020204030204" pitchFamily="34" charset="0"/>
              <a:cs typeface="Calibri" panose="020F0502020204030204" pitchFamily="34" charset="0"/>
            </a:defRPr>
          </a:pPr>
          <a:r>
            <a:t>Chart Title</a:t>
          </a:r>
        </a:p>
      </cx:txPr>
    </cx:title>
    <cx:plotArea>
      <cx:plotAreaRegion>
        <cx:series layoutId="boxWhisker" uniqueId="{5C425DC4-FE67-4608-9C58-FDC7BEE296AC}">
          <cx:dataId val="0"/>
          <cx:layoutPr>
            <cx:statistics quartileMethod="exclusive"/>
          </cx:layoutPr>
        </cx:series>
        <cx:series layoutId="boxWhisker" uniqueId="{7C5ADBDB-D289-461A-A943-99E67F2144D4}">
          <cx:dataId val="1"/>
          <cx:layoutPr>
            <cx:statistics quartileMethod="exclusive"/>
          </cx:layoutPr>
        </cx:series>
      </cx:plotAreaRegion>
      <cx:axis id="0">
        <cx:catScaling gapWidth="1"/>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axis id="1">
        <cx:valScaling max="3" min="-3"/>
        <cx:majorGridlines/>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6.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7.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8.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9.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0.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6.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5.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6.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7.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8.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9.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40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40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0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40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6.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4.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5.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6.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7.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8.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9.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0.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1.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2.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3.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40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4.xml><?xml version="1.0" encoding="utf-8"?>
<cs:chartStyle xmlns:cs="http://schemas.microsoft.com/office/drawing/2012/chartStyle" xmlns:a="http://schemas.openxmlformats.org/drawingml/2006/main" id="40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5.xml><?xml version="1.0" encoding="utf-8"?>
<cs:chartStyle xmlns:cs="http://schemas.microsoft.com/office/drawing/2012/chartStyle" xmlns:a="http://schemas.openxmlformats.org/drawingml/2006/main" id="40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40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40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40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40.xml><?xml version="1.0" encoding="utf-8"?>
<cs:chartStyle xmlns:cs="http://schemas.microsoft.com/office/drawing/2012/chartStyle" xmlns:a="http://schemas.openxmlformats.org/drawingml/2006/main" id="40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41.xml><?xml version="1.0" encoding="utf-8"?>
<cs:chartStyle xmlns:cs="http://schemas.microsoft.com/office/drawing/2012/chartStyle" xmlns:a="http://schemas.openxmlformats.org/drawingml/2006/main" id="40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42.xml><?xml version="1.0" encoding="utf-8"?>
<cs:chartStyle xmlns:cs="http://schemas.microsoft.com/office/drawing/2012/chartStyle" xmlns:a="http://schemas.openxmlformats.org/drawingml/2006/main" id="40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43.xml><?xml version="1.0" encoding="utf-8"?>
<cs:chartStyle xmlns:cs="http://schemas.microsoft.com/office/drawing/2012/chartStyle" xmlns:a="http://schemas.openxmlformats.org/drawingml/2006/main" id="40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44.xml><?xml version="1.0" encoding="utf-8"?>
<cs:chartStyle xmlns:cs="http://schemas.microsoft.com/office/drawing/2012/chartStyle" xmlns:a="http://schemas.openxmlformats.org/drawingml/2006/main" id="40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4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40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47.xml><?xml version="1.0" encoding="utf-8"?>
<cs:chartStyle xmlns:cs="http://schemas.microsoft.com/office/drawing/2012/chartStyle" xmlns:a="http://schemas.openxmlformats.org/drawingml/2006/main" id="40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48.xml><?xml version="1.0" encoding="utf-8"?>
<cs:chartStyle xmlns:cs="http://schemas.microsoft.com/office/drawing/2012/chartStyle" xmlns:a="http://schemas.openxmlformats.org/drawingml/2006/main" id="40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40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50.xml><?xml version="1.0" encoding="utf-8"?>
<cs:chartStyle xmlns:cs="http://schemas.microsoft.com/office/drawing/2012/chartStyle" xmlns:a="http://schemas.openxmlformats.org/drawingml/2006/main" id="40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51.xml><?xml version="1.0" encoding="utf-8"?>
<cs:chartStyle xmlns:cs="http://schemas.microsoft.com/office/drawing/2012/chartStyle" xmlns:a="http://schemas.openxmlformats.org/drawingml/2006/main" id="40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40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54.xml><?xml version="1.0" encoding="utf-8"?>
<cs:chartStyle xmlns:cs="http://schemas.microsoft.com/office/drawing/2012/chartStyle" xmlns:a="http://schemas.openxmlformats.org/drawingml/2006/main" id="40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55.xml><?xml version="1.0" encoding="utf-8"?>
<cs:chartStyle xmlns:cs="http://schemas.microsoft.com/office/drawing/2012/chartStyle" xmlns:a="http://schemas.openxmlformats.org/drawingml/2006/main" id="40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56.xml><?xml version="1.0" encoding="utf-8"?>
<cs:chartStyle xmlns:cs="http://schemas.microsoft.com/office/drawing/2012/chartStyle" xmlns:a="http://schemas.openxmlformats.org/drawingml/2006/main" id="40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5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40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6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40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67.xml><?xml version="1.0" encoding="utf-8"?>
<cs:chartStyle xmlns:cs="http://schemas.microsoft.com/office/drawing/2012/chartStyle" xmlns:a="http://schemas.openxmlformats.org/drawingml/2006/main" id="40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68.xml><?xml version="1.0" encoding="utf-8"?>
<cs:chartStyle xmlns:cs="http://schemas.microsoft.com/office/drawing/2012/chartStyle" xmlns:a="http://schemas.openxmlformats.org/drawingml/2006/main" id="40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6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40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7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40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8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40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8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5.xml><?xml version="1.0" encoding="utf-8"?>
<cs:chartStyle xmlns:cs="http://schemas.microsoft.com/office/drawing/2012/chartStyle" xmlns:a="http://schemas.openxmlformats.org/drawingml/2006/main" id="40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86.xml><?xml version="1.0" encoding="utf-8"?>
<cs:chartStyle xmlns:cs="http://schemas.microsoft.com/office/drawing/2012/chartStyle" xmlns:a="http://schemas.openxmlformats.org/drawingml/2006/main" id="40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87.xml><?xml version="1.0" encoding="utf-8"?>
<cs:chartStyle xmlns:cs="http://schemas.microsoft.com/office/drawing/2012/chartStyle" xmlns:a="http://schemas.openxmlformats.org/drawingml/2006/main" id="40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88.xml><?xml version="1.0" encoding="utf-8"?>
<cs:chartStyle xmlns:cs="http://schemas.microsoft.com/office/drawing/2012/chartStyle" xmlns:a="http://schemas.openxmlformats.org/drawingml/2006/main" id="40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89.xml><?xml version="1.0" encoding="utf-8"?>
<cs:chartStyle xmlns:cs="http://schemas.microsoft.com/office/drawing/2012/chartStyle" xmlns:a="http://schemas.openxmlformats.org/drawingml/2006/main" id="40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40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9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3" Type="http://schemas.openxmlformats.org/officeDocument/2006/relationships/chart" Target="../charts/chart3.xml"/><Relationship Id="rId18" Type="http://schemas.openxmlformats.org/officeDocument/2006/relationships/chart" Target="../charts/chart8.xml"/><Relationship Id="rId26" Type="http://schemas.openxmlformats.org/officeDocument/2006/relationships/chart" Target="../charts/chart13.xml"/><Relationship Id="rId39" Type="http://schemas.microsoft.com/office/2014/relationships/chartEx" Target="../charts/chartEx14.xml"/><Relationship Id="rId21" Type="http://schemas.openxmlformats.org/officeDocument/2006/relationships/chart" Target="../charts/chart11.xml"/><Relationship Id="rId34" Type="http://schemas.openxmlformats.org/officeDocument/2006/relationships/chart" Target="../charts/chart21.xml"/><Relationship Id="rId42" Type="http://schemas.microsoft.com/office/2014/relationships/chartEx" Target="../charts/chartEx17.xml"/><Relationship Id="rId7" Type="http://schemas.microsoft.com/office/2014/relationships/chartEx" Target="../charts/chartEx6.xml"/><Relationship Id="rId2" Type="http://schemas.openxmlformats.org/officeDocument/2006/relationships/chart" Target="../charts/chart1.xml"/><Relationship Id="rId16" Type="http://schemas.openxmlformats.org/officeDocument/2006/relationships/chart" Target="../charts/chart6.xml"/><Relationship Id="rId29" Type="http://schemas.openxmlformats.org/officeDocument/2006/relationships/chart" Target="../charts/chart16.xml"/><Relationship Id="rId1" Type="http://schemas.microsoft.com/office/2014/relationships/chartEx" Target="../charts/chartEx1.xml"/><Relationship Id="rId6" Type="http://schemas.microsoft.com/office/2014/relationships/chartEx" Target="../charts/chartEx5.xml"/><Relationship Id="rId11" Type="http://schemas.microsoft.com/office/2014/relationships/chartEx" Target="../charts/chartEx10.xml"/><Relationship Id="rId24" Type="http://schemas.microsoft.com/office/2014/relationships/chartEx" Target="../charts/chartEx12.xml"/><Relationship Id="rId32" Type="http://schemas.openxmlformats.org/officeDocument/2006/relationships/chart" Target="../charts/chart19.xml"/><Relationship Id="rId37" Type="http://schemas.openxmlformats.org/officeDocument/2006/relationships/chart" Target="../charts/chart24.xml"/><Relationship Id="rId40" Type="http://schemas.microsoft.com/office/2014/relationships/chartEx" Target="../charts/chartEx15.xml"/><Relationship Id="rId45" Type="http://schemas.openxmlformats.org/officeDocument/2006/relationships/chart" Target="../charts/chart26.xml"/><Relationship Id="rId5" Type="http://schemas.microsoft.com/office/2014/relationships/chartEx" Target="../charts/chartEx4.xml"/><Relationship Id="rId15" Type="http://schemas.openxmlformats.org/officeDocument/2006/relationships/chart" Target="../charts/chart5.xml"/><Relationship Id="rId23" Type="http://schemas.microsoft.com/office/2014/relationships/chartEx" Target="../charts/chartEx11.xml"/><Relationship Id="rId28" Type="http://schemas.openxmlformats.org/officeDocument/2006/relationships/chart" Target="../charts/chart15.xml"/><Relationship Id="rId36" Type="http://schemas.openxmlformats.org/officeDocument/2006/relationships/chart" Target="../charts/chart23.xml"/><Relationship Id="rId10" Type="http://schemas.microsoft.com/office/2014/relationships/chartEx" Target="../charts/chartEx9.xml"/><Relationship Id="rId19" Type="http://schemas.openxmlformats.org/officeDocument/2006/relationships/chart" Target="../charts/chart9.xml"/><Relationship Id="rId31" Type="http://schemas.openxmlformats.org/officeDocument/2006/relationships/chart" Target="../charts/chart18.xml"/><Relationship Id="rId44" Type="http://schemas.microsoft.com/office/2014/relationships/chartEx" Target="../charts/chartEx19.xml"/><Relationship Id="rId4" Type="http://schemas.microsoft.com/office/2014/relationships/chartEx" Target="../charts/chartEx3.xml"/><Relationship Id="rId9" Type="http://schemas.microsoft.com/office/2014/relationships/chartEx" Target="../charts/chartEx8.xml"/><Relationship Id="rId14" Type="http://schemas.openxmlformats.org/officeDocument/2006/relationships/chart" Target="../charts/chart4.xml"/><Relationship Id="rId22" Type="http://schemas.openxmlformats.org/officeDocument/2006/relationships/chart" Target="../charts/chart12.xml"/><Relationship Id="rId27" Type="http://schemas.openxmlformats.org/officeDocument/2006/relationships/chart" Target="../charts/chart14.xml"/><Relationship Id="rId30" Type="http://schemas.openxmlformats.org/officeDocument/2006/relationships/chart" Target="../charts/chart17.xml"/><Relationship Id="rId35" Type="http://schemas.openxmlformats.org/officeDocument/2006/relationships/chart" Target="../charts/chart22.xml"/><Relationship Id="rId43" Type="http://schemas.microsoft.com/office/2014/relationships/chartEx" Target="../charts/chartEx18.xml"/><Relationship Id="rId8" Type="http://schemas.microsoft.com/office/2014/relationships/chartEx" Target="../charts/chartEx7.xml"/><Relationship Id="rId3" Type="http://schemas.microsoft.com/office/2014/relationships/chartEx" Target="../charts/chartEx2.xml"/><Relationship Id="rId12" Type="http://schemas.openxmlformats.org/officeDocument/2006/relationships/chart" Target="../charts/chart2.xml"/><Relationship Id="rId17" Type="http://schemas.openxmlformats.org/officeDocument/2006/relationships/chart" Target="../charts/chart7.xml"/><Relationship Id="rId25" Type="http://schemas.microsoft.com/office/2014/relationships/chartEx" Target="../charts/chartEx13.xml"/><Relationship Id="rId33" Type="http://schemas.openxmlformats.org/officeDocument/2006/relationships/chart" Target="../charts/chart20.xml"/><Relationship Id="rId38" Type="http://schemas.openxmlformats.org/officeDocument/2006/relationships/chart" Target="../charts/chart25.xml"/><Relationship Id="rId20" Type="http://schemas.openxmlformats.org/officeDocument/2006/relationships/chart" Target="../charts/chart10.xml"/><Relationship Id="rId41" Type="http://schemas.microsoft.com/office/2014/relationships/chartEx" Target="../charts/chartEx16.xml"/></Relationships>
</file>

<file path=xl/drawings/_rels/drawing2.xml.rels><?xml version="1.0" encoding="UTF-8" standalone="yes"?>
<Relationships xmlns="http://schemas.openxmlformats.org/package/2006/relationships"><Relationship Id="rId3" Type="http://schemas.microsoft.com/office/2014/relationships/chartEx" Target="../charts/chartEx22.xml"/><Relationship Id="rId2" Type="http://schemas.microsoft.com/office/2014/relationships/chartEx" Target="../charts/chartEx21.xml"/><Relationship Id="rId1" Type="http://schemas.microsoft.com/office/2014/relationships/chartEx" Target="../charts/chartEx20.xml"/><Relationship Id="rId5" Type="http://schemas.microsoft.com/office/2014/relationships/chartEx" Target="../charts/chartEx23.xml"/><Relationship Id="rId4" Type="http://schemas.openxmlformats.org/officeDocument/2006/relationships/chart" Target="../charts/chart27.xml"/></Relationships>
</file>

<file path=xl/drawings/_rels/drawing3.xml.rels><?xml version="1.0" encoding="UTF-8" standalone="yes"?>
<Relationships xmlns="http://schemas.openxmlformats.org/package/2006/relationships"><Relationship Id="rId13" Type="http://schemas.openxmlformats.org/officeDocument/2006/relationships/chart" Target="../charts/chart35.xml"/><Relationship Id="rId18" Type="http://schemas.microsoft.com/office/2014/relationships/chartEx" Target="../charts/chartEx31.xml"/><Relationship Id="rId26" Type="http://schemas.openxmlformats.org/officeDocument/2006/relationships/chart" Target="../charts/chart45.xml"/><Relationship Id="rId39" Type="http://schemas.microsoft.com/office/2014/relationships/chartEx" Target="../charts/chartEx37.xml"/><Relationship Id="rId21" Type="http://schemas.openxmlformats.org/officeDocument/2006/relationships/chart" Target="../charts/chart40.xml"/><Relationship Id="rId34" Type="http://schemas.openxmlformats.org/officeDocument/2006/relationships/chart" Target="../charts/chart52.xml"/><Relationship Id="rId7" Type="http://schemas.openxmlformats.org/officeDocument/2006/relationships/chart" Target="../charts/chart29.xml"/><Relationship Id="rId12" Type="http://schemas.openxmlformats.org/officeDocument/2006/relationships/chart" Target="../charts/chart34.xml"/><Relationship Id="rId17" Type="http://schemas.microsoft.com/office/2014/relationships/chartEx" Target="../charts/chartEx30.xml"/><Relationship Id="rId25" Type="http://schemas.openxmlformats.org/officeDocument/2006/relationships/chart" Target="../charts/chart44.xml"/><Relationship Id="rId33" Type="http://schemas.openxmlformats.org/officeDocument/2006/relationships/chart" Target="../charts/chart51.xml"/><Relationship Id="rId38" Type="http://schemas.microsoft.com/office/2014/relationships/chartEx" Target="../charts/chartEx36.xml"/><Relationship Id="rId2" Type="http://schemas.openxmlformats.org/officeDocument/2006/relationships/chart" Target="../charts/chart28.xml"/><Relationship Id="rId16" Type="http://schemas.microsoft.com/office/2014/relationships/chartEx" Target="../charts/chartEx29.xml"/><Relationship Id="rId20" Type="http://schemas.openxmlformats.org/officeDocument/2006/relationships/chart" Target="../charts/chart39.xml"/><Relationship Id="rId29" Type="http://schemas.openxmlformats.org/officeDocument/2006/relationships/chart" Target="../charts/chart48.xml"/><Relationship Id="rId1" Type="http://schemas.microsoft.com/office/2014/relationships/chartEx" Target="../charts/chartEx24.xml"/><Relationship Id="rId6" Type="http://schemas.microsoft.com/office/2014/relationships/chartEx" Target="../charts/chartEx28.xml"/><Relationship Id="rId11" Type="http://schemas.openxmlformats.org/officeDocument/2006/relationships/chart" Target="../charts/chart33.xml"/><Relationship Id="rId24" Type="http://schemas.openxmlformats.org/officeDocument/2006/relationships/chart" Target="../charts/chart43.xml"/><Relationship Id="rId32" Type="http://schemas.microsoft.com/office/2014/relationships/chartEx" Target="../charts/chartEx32.xml"/><Relationship Id="rId37" Type="http://schemas.microsoft.com/office/2014/relationships/chartEx" Target="../charts/chartEx35.xml"/><Relationship Id="rId5" Type="http://schemas.microsoft.com/office/2014/relationships/chartEx" Target="../charts/chartEx27.xml"/><Relationship Id="rId15" Type="http://schemas.openxmlformats.org/officeDocument/2006/relationships/chart" Target="../charts/chart37.xml"/><Relationship Id="rId23" Type="http://schemas.openxmlformats.org/officeDocument/2006/relationships/chart" Target="../charts/chart42.xml"/><Relationship Id="rId28" Type="http://schemas.openxmlformats.org/officeDocument/2006/relationships/chart" Target="../charts/chart47.xml"/><Relationship Id="rId36" Type="http://schemas.microsoft.com/office/2014/relationships/chartEx" Target="../charts/chartEx34.xml"/><Relationship Id="rId10" Type="http://schemas.openxmlformats.org/officeDocument/2006/relationships/chart" Target="../charts/chart32.xml"/><Relationship Id="rId19" Type="http://schemas.openxmlformats.org/officeDocument/2006/relationships/chart" Target="../charts/chart38.xml"/><Relationship Id="rId31" Type="http://schemas.openxmlformats.org/officeDocument/2006/relationships/chart" Target="../charts/chart50.xml"/><Relationship Id="rId4" Type="http://schemas.microsoft.com/office/2014/relationships/chartEx" Target="../charts/chartEx26.xml"/><Relationship Id="rId9" Type="http://schemas.openxmlformats.org/officeDocument/2006/relationships/chart" Target="../charts/chart31.xml"/><Relationship Id="rId14" Type="http://schemas.openxmlformats.org/officeDocument/2006/relationships/chart" Target="../charts/chart36.xml"/><Relationship Id="rId22" Type="http://schemas.openxmlformats.org/officeDocument/2006/relationships/chart" Target="../charts/chart41.xml"/><Relationship Id="rId27" Type="http://schemas.openxmlformats.org/officeDocument/2006/relationships/chart" Target="../charts/chart46.xml"/><Relationship Id="rId30" Type="http://schemas.openxmlformats.org/officeDocument/2006/relationships/chart" Target="../charts/chart49.xml"/><Relationship Id="rId35" Type="http://schemas.microsoft.com/office/2014/relationships/chartEx" Target="../charts/chartEx33.xml"/><Relationship Id="rId8" Type="http://schemas.openxmlformats.org/officeDocument/2006/relationships/chart" Target="../charts/chart30.xml"/><Relationship Id="rId3" Type="http://schemas.microsoft.com/office/2014/relationships/chartEx" Target="../charts/chartEx2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55.xml"/><Relationship Id="rId2" Type="http://schemas.openxmlformats.org/officeDocument/2006/relationships/chart" Target="../charts/chart54.xml"/><Relationship Id="rId1" Type="http://schemas.openxmlformats.org/officeDocument/2006/relationships/chart" Target="../charts/chart53.xml"/><Relationship Id="rId4" Type="http://schemas.openxmlformats.org/officeDocument/2006/relationships/chart" Target="../charts/chart56.xml"/></Relationships>
</file>

<file path=xl/drawings/_rels/drawing5.xml.rels><?xml version="1.0" encoding="UTF-8" standalone="yes"?>
<Relationships xmlns="http://schemas.openxmlformats.org/package/2006/relationships"><Relationship Id="rId13" Type="http://schemas.openxmlformats.org/officeDocument/2006/relationships/chart" Target="../charts/chart69.xml"/><Relationship Id="rId18" Type="http://schemas.openxmlformats.org/officeDocument/2006/relationships/chart" Target="../charts/chart74.xml"/><Relationship Id="rId26" Type="http://schemas.openxmlformats.org/officeDocument/2006/relationships/chart" Target="../charts/chart82.xml"/><Relationship Id="rId39" Type="http://schemas.openxmlformats.org/officeDocument/2006/relationships/chart" Target="../charts/chart95.xml"/><Relationship Id="rId21" Type="http://schemas.openxmlformats.org/officeDocument/2006/relationships/chart" Target="../charts/chart77.xml"/><Relationship Id="rId34" Type="http://schemas.openxmlformats.org/officeDocument/2006/relationships/chart" Target="../charts/chart90.xml"/><Relationship Id="rId7" Type="http://schemas.openxmlformats.org/officeDocument/2006/relationships/chart" Target="../charts/chart63.xml"/><Relationship Id="rId12" Type="http://schemas.openxmlformats.org/officeDocument/2006/relationships/chart" Target="../charts/chart68.xml"/><Relationship Id="rId17" Type="http://schemas.openxmlformats.org/officeDocument/2006/relationships/chart" Target="../charts/chart73.xml"/><Relationship Id="rId25" Type="http://schemas.openxmlformats.org/officeDocument/2006/relationships/chart" Target="../charts/chart81.xml"/><Relationship Id="rId33" Type="http://schemas.openxmlformats.org/officeDocument/2006/relationships/chart" Target="../charts/chart89.xml"/><Relationship Id="rId38" Type="http://schemas.openxmlformats.org/officeDocument/2006/relationships/chart" Target="../charts/chart94.xml"/><Relationship Id="rId2" Type="http://schemas.openxmlformats.org/officeDocument/2006/relationships/chart" Target="../charts/chart58.xml"/><Relationship Id="rId16" Type="http://schemas.openxmlformats.org/officeDocument/2006/relationships/chart" Target="../charts/chart72.xml"/><Relationship Id="rId20" Type="http://schemas.openxmlformats.org/officeDocument/2006/relationships/chart" Target="../charts/chart76.xml"/><Relationship Id="rId29" Type="http://schemas.openxmlformats.org/officeDocument/2006/relationships/chart" Target="../charts/chart85.xml"/><Relationship Id="rId1" Type="http://schemas.openxmlformats.org/officeDocument/2006/relationships/chart" Target="../charts/chart57.xml"/><Relationship Id="rId6" Type="http://schemas.openxmlformats.org/officeDocument/2006/relationships/chart" Target="../charts/chart62.xml"/><Relationship Id="rId11" Type="http://schemas.openxmlformats.org/officeDocument/2006/relationships/chart" Target="../charts/chart67.xml"/><Relationship Id="rId24" Type="http://schemas.openxmlformats.org/officeDocument/2006/relationships/chart" Target="../charts/chart80.xml"/><Relationship Id="rId32" Type="http://schemas.openxmlformats.org/officeDocument/2006/relationships/chart" Target="../charts/chart88.xml"/><Relationship Id="rId37" Type="http://schemas.openxmlformats.org/officeDocument/2006/relationships/chart" Target="../charts/chart93.xml"/><Relationship Id="rId40" Type="http://schemas.openxmlformats.org/officeDocument/2006/relationships/chart" Target="../charts/chart96.xml"/><Relationship Id="rId5" Type="http://schemas.openxmlformats.org/officeDocument/2006/relationships/chart" Target="../charts/chart61.xml"/><Relationship Id="rId15" Type="http://schemas.openxmlformats.org/officeDocument/2006/relationships/chart" Target="../charts/chart71.xml"/><Relationship Id="rId23" Type="http://schemas.openxmlformats.org/officeDocument/2006/relationships/chart" Target="../charts/chart79.xml"/><Relationship Id="rId28" Type="http://schemas.openxmlformats.org/officeDocument/2006/relationships/chart" Target="../charts/chart84.xml"/><Relationship Id="rId36" Type="http://schemas.openxmlformats.org/officeDocument/2006/relationships/chart" Target="../charts/chart92.xml"/><Relationship Id="rId10" Type="http://schemas.openxmlformats.org/officeDocument/2006/relationships/chart" Target="../charts/chart66.xml"/><Relationship Id="rId19" Type="http://schemas.openxmlformats.org/officeDocument/2006/relationships/chart" Target="../charts/chart75.xml"/><Relationship Id="rId31" Type="http://schemas.openxmlformats.org/officeDocument/2006/relationships/chart" Target="../charts/chart87.xml"/><Relationship Id="rId4" Type="http://schemas.openxmlformats.org/officeDocument/2006/relationships/chart" Target="../charts/chart60.xml"/><Relationship Id="rId9" Type="http://schemas.openxmlformats.org/officeDocument/2006/relationships/chart" Target="../charts/chart65.xml"/><Relationship Id="rId14" Type="http://schemas.openxmlformats.org/officeDocument/2006/relationships/chart" Target="../charts/chart70.xml"/><Relationship Id="rId22" Type="http://schemas.openxmlformats.org/officeDocument/2006/relationships/chart" Target="../charts/chart78.xml"/><Relationship Id="rId27" Type="http://schemas.openxmlformats.org/officeDocument/2006/relationships/chart" Target="../charts/chart83.xml"/><Relationship Id="rId30" Type="http://schemas.openxmlformats.org/officeDocument/2006/relationships/chart" Target="../charts/chart86.xml"/><Relationship Id="rId35" Type="http://schemas.openxmlformats.org/officeDocument/2006/relationships/chart" Target="../charts/chart91.xml"/><Relationship Id="rId8" Type="http://schemas.openxmlformats.org/officeDocument/2006/relationships/chart" Target="../charts/chart64.xml"/><Relationship Id="rId3" Type="http://schemas.openxmlformats.org/officeDocument/2006/relationships/chart" Target="../charts/chart59.xml"/></Relationships>
</file>

<file path=xl/drawings/_rels/drawing6.xml.rels><?xml version="1.0" encoding="UTF-8" standalone="yes"?>
<Relationships xmlns="http://schemas.openxmlformats.org/package/2006/relationships"><Relationship Id="rId8" Type="http://schemas.openxmlformats.org/officeDocument/2006/relationships/chart" Target="../charts/chart104.xml"/><Relationship Id="rId3" Type="http://schemas.openxmlformats.org/officeDocument/2006/relationships/chart" Target="../charts/chart99.xml"/><Relationship Id="rId7" Type="http://schemas.openxmlformats.org/officeDocument/2006/relationships/chart" Target="../charts/chart103.xml"/><Relationship Id="rId2" Type="http://schemas.openxmlformats.org/officeDocument/2006/relationships/chart" Target="../charts/chart98.xml"/><Relationship Id="rId1" Type="http://schemas.openxmlformats.org/officeDocument/2006/relationships/chart" Target="../charts/chart97.xml"/><Relationship Id="rId6" Type="http://schemas.openxmlformats.org/officeDocument/2006/relationships/chart" Target="../charts/chart102.xml"/><Relationship Id="rId5" Type="http://schemas.openxmlformats.org/officeDocument/2006/relationships/chart" Target="../charts/chart101.xml"/><Relationship Id="rId10" Type="http://schemas.openxmlformats.org/officeDocument/2006/relationships/chart" Target="../charts/chart106.xml"/><Relationship Id="rId4" Type="http://schemas.openxmlformats.org/officeDocument/2006/relationships/chart" Target="../charts/chart100.xml"/><Relationship Id="rId9" Type="http://schemas.openxmlformats.org/officeDocument/2006/relationships/chart" Target="../charts/chart105.xml"/></Relationships>
</file>

<file path=xl/drawings/_rels/drawing7.xml.rels><?xml version="1.0" encoding="UTF-8" standalone="yes"?>
<Relationships xmlns="http://schemas.openxmlformats.org/package/2006/relationships"><Relationship Id="rId13" Type="http://schemas.openxmlformats.org/officeDocument/2006/relationships/chart" Target="../charts/chart119.xml"/><Relationship Id="rId18" Type="http://schemas.openxmlformats.org/officeDocument/2006/relationships/chart" Target="../charts/chart124.xml"/><Relationship Id="rId26" Type="http://schemas.openxmlformats.org/officeDocument/2006/relationships/chart" Target="../charts/chart132.xml"/><Relationship Id="rId39" Type="http://schemas.openxmlformats.org/officeDocument/2006/relationships/chart" Target="../charts/chart145.xml"/><Relationship Id="rId21" Type="http://schemas.openxmlformats.org/officeDocument/2006/relationships/chart" Target="../charts/chart127.xml"/><Relationship Id="rId34" Type="http://schemas.openxmlformats.org/officeDocument/2006/relationships/chart" Target="../charts/chart140.xml"/><Relationship Id="rId7" Type="http://schemas.openxmlformats.org/officeDocument/2006/relationships/chart" Target="../charts/chart113.xml"/><Relationship Id="rId2" Type="http://schemas.openxmlformats.org/officeDocument/2006/relationships/chart" Target="../charts/chart108.xml"/><Relationship Id="rId16" Type="http://schemas.openxmlformats.org/officeDocument/2006/relationships/chart" Target="../charts/chart122.xml"/><Relationship Id="rId20" Type="http://schemas.openxmlformats.org/officeDocument/2006/relationships/chart" Target="../charts/chart126.xml"/><Relationship Id="rId29" Type="http://schemas.openxmlformats.org/officeDocument/2006/relationships/chart" Target="../charts/chart135.xml"/><Relationship Id="rId41" Type="http://schemas.openxmlformats.org/officeDocument/2006/relationships/chart" Target="../charts/chart147.xml"/><Relationship Id="rId1" Type="http://schemas.openxmlformats.org/officeDocument/2006/relationships/chart" Target="../charts/chart107.xml"/><Relationship Id="rId6" Type="http://schemas.openxmlformats.org/officeDocument/2006/relationships/chart" Target="../charts/chart112.xml"/><Relationship Id="rId11" Type="http://schemas.openxmlformats.org/officeDocument/2006/relationships/chart" Target="../charts/chart117.xml"/><Relationship Id="rId24" Type="http://schemas.openxmlformats.org/officeDocument/2006/relationships/chart" Target="../charts/chart130.xml"/><Relationship Id="rId32" Type="http://schemas.openxmlformats.org/officeDocument/2006/relationships/chart" Target="../charts/chart138.xml"/><Relationship Id="rId37" Type="http://schemas.openxmlformats.org/officeDocument/2006/relationships/chart" Target="../charts/chart143.xml"/><Relationship Id="rId40" Type="http://schemas.openxmlformats.org/officeDocument/2006/relationships/chart" Target="../charts/chart146.xml"/><Relationship Id="rId5" Type="http://schemas.openxmlformats.org/officeDocument/2006/relationships/chart" Target="../charts/chart111.xml"/><Relationship Id="rId15" Type="http://schemas.openxmlformats.org/officeDocument/2006/relationships/chart" Target="../charts/chart121.xml"/><Relationship Id="rId23" Type="http://schemas.openxmlformats.org/officeDocument/2006/relationships/chart" Target="../charts/chart129.xml"/><Relationship Id="rId28" Type="http://schemas.openxmlformats.org/officeDocument/2006/relationships/chart" Target="../charts/chart134.xml"/><Relationship Id="rId36" Type="http://schemas.openxmlformats.org/officeDocument/2006/relationships/chart" Target="../charts/chart142.xml"/><Relationship Id="rId10" Type="http://schemas.openxmlformats.org/officeDocument/2006/relationships/chart" Target="../charts/chart116.xml"/><Relationship Id="rId19" Type="http://schemas.openxmlformats.org/officeDocument/2006/relationships/chart" Target="../charts/chart125.xml"/><Relationship Id="rId31" Type="http://schemas.openxmlformats.org/officeDocument/2006/relationships/chart" Target="../charts/chart137.xml"/><Relationship Id="rId4" Type="http://schemas.openxmlformats.org/officeDocument/2006/relationships/chart" Target="../charts/chart110.xml"/><Relationship Id="rId9" Type="http://schemas.openxmlformats.org/officeDocument/2006/relationships/chart" Target="../charts/chart115.xml"/><Relationship Id="rId14" Type="http://schemas.openxmlformats.org/officeDocument/2006/relationships/chart" Target="../charts/chart120.xml"/><Relationship Id="rId22" Type="http://schemas.openxmlformats.org/officeDocument/2006/relationships/chart" Target="../charts/chart128.xml"/><Relationship Id="rId27" Type="http://schemas.openxmlformats.org/officeDocument/2006/relationships/chart" Target="../charts/chart133.xml"/><Relationship Id="rId30" Type="http://schemas.openxmlformats.org/officeDocument/2006/relationships/chart" Target="../charts/chart136.xml"/><Relationship Id="rId35" Type="http://schemas.openxmlformats.org/officeDocument/2006/relationships/chart" Target="../charts/chart141.xml"/><Relationship Id="rId8" Type="http://schemas.openxmlformats.org/officeDocument/2006/relationships/chart" Target="../charts/chart114.xml"/><Relationship Id="rId3" Type="http://schemas.openxmlformats.org/officeDocument/2006/relationships/chart" Target="../charts/chart109.xml"/><Relationship Id="rId12" Type="http://schemas.openxmlformats.org/officeDocument/2006/relationships/chart" Target="../charts/chart118.xml"/><Relationship Id="rId17" Type="http://schemas.openxmlformats.org/officeDocument/2006/relationships/chart" Target="../charts/chart123.xml"/><Relationship Id="rId25" Type="http://schemas.openxmlformats.org/officeDocument/2006/relationships/chart" Target="../charts/chart131.xml"/><Relationship Id="rId33" Type="http://schemas.openxmlformats.org/officeDocument/2006/relationships/chart" Target="../charts/chart139.xml"/><Relationship Id="rId38" Type="http://schemas.openxmlformats.org/officeDocument/2006/relationships/chart" Target="../charts/chart144.xml"/></Relationships>
</file>

<file path=xl/drawings/_rels/drawing8.xml.rels><?xml version="1.0" encoding="UTF-8" standalone="yes"?>
<Relationships xmlns="http://schemas.openxmlformats.org/package/2006/relationships"><Relationship Id="rId8" Type="http://schemas.openxmlformats.org/officeDocument/2006/relationships/chart" Target="../charts/chart155.xml"/><Relationship Id="rId3" Type="http://schemas.openxmlformats.org/officeDocument/2006/relationships/chart" Target="../charts/chart150.xml"/><Relationship Id="rId7" Type="http://schemas.openxmlformats.org/officeDocument/2006/relationships/chart" Target="../charts/chart154.xml"/><Relationship Id="rId2" Type="http://schemas.openxmlformats.org/officeDocument/2006/relationships/chart" Target="../charts/chart149.xml"/><Relationship Id="rId1" Type="http://schemas.openxmlformats.org/officeDocument/2006/relationships/chart" Target="../charts/chart148.xml"/><Relationship Id="rId6" Type="http://schemas.openxmlformats.org/officeDocument/2006/relationships/chart" Target="../charts/chart153.xml"/><Relationship Id="rId5" Type="http://schemas.openxmlformats.org/officeDocument/2006/relationships/chart" Target="../charts/chart152.xml"/><Relationship Id="rId4" Type="http://schemas.openxmlformats.org/officeDocument/2006/relationships/chart" Target="../charts/chart151.xml"/></Relationships>
</file>

<file path=xl/drawings/drawing1.xml><?xml version="1.0" encoding="utf-8"?>
<xdr:wsDr xmlns:xdr="http://schemas.openxmlformats.org/drawingml/2006/spreadsheetDrawing" xmlns:a="http://schemas.openxmlformats.org/drawingml/2006/main">
  <xdr:twoCellAnchor>
    <xdr:from>
      <xdr:col>22</xdr:col>
      <xdr:colOff>0</xdr:colOff>
      <xdr:row>86</xdr:row>
      <xdr:rowOff>0</xdr:rowOff>
    </xdr:from>
    <xdr:to>
      <xdr:col>24</xdr:col>
      <xdr:colOff>917348</xdr:colOff>
      <xdr:row>103</xdr:row>
      <xdr:rowOff>118269</xdr:rowOff>
    </xdr:to>
    <mc:AlternateContent xmlns:mc="http://schemas.openxmlformats.org/markup-compatibility/2006">
      <mc:Choice xmlns:cx1="http://schemas.microsoft.com/office/drawing/2015/9/8/chartex" Requires="cx1">
        <xdr:graphicFrame macro="">
          <xdr:nvGraphicFramePr>
            <xdr:cNvPr id="2" name="Chart 1">
              <a:extLst>
                <a:ext uri="{FF2B5EF4-FFF2-40B4-BE49-F238E27FC236}">
                  <a16:creationId xmlns:a16="http://schemas.microsoft.com/office/drawing/2014/main" id="{D665736C-AFAB-4A0E-90B1-A60A50539709}"/>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This chart isn't available in your version of Excel.
Editing this shape or saving this workbook in a different file format will permanently break the chart.</a:t>
              </a:r>
            </a:p>
          </xdr:txBody>
        </xdr:sp>
      </mc:Fallback>
    </mc:AlternateContent>
    <xdr:clientData/>
  </xdr:twoCellAnchor>
  <xdr:twoCellAnchor>
    <xdr:from>
      <xdr:col>22</xdr:col>
      <xdr:colOff>0</xdr:colOff>
      <xdr:row>124</xdr:row>
      <xdr:rowOff>0</xdr:rowOff>
    </xdr:from>
    <xdr:to>
      <xdr:col>25</xdr:col>
      <xdr:colOff>19050</xdr:colOff>
      <xdr:row>139</xdr:row>
      <xdr:rowOff>25400</xdr:rowOff>
    </xdr:to>
    <xdr:graphicFrame macro="">
      <xdr:nvGraphicFramePr>
        <xdr:cNvPr id="3" name="Chart 2">
          <a:extLst>
            <a:ext uri="{FF2B5EF4-FFF2-40B4-BE49-F238E27FC236}">
              <a16:creationId xmlns:a16="http://schemas.microsoft.com/office/drawing/2014/main" id="{1F97CF09-2B4B-4D8A-8481-1793706722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26</xdr:col>
      <xdr:colOff>0</xdr:colOff>
      <xdr:row>86</xdr:row>
      <xdr:rowOff>0</xdr:rowOff>
    </xdr:from>
    <xdr:to>
      <xdr:col>28</xdr:col>
      <xdr:colOff>917348</xdr:colOff>
      <xdr:row>103</xdr:row>
      <xdr:rowOff>121444</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5DD4C2C1-A7BA-43F2-B515-CCF660811775}"/>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This chart isn't available in your version of Excel.
Editing this shape or saving this workbook in a different file format will permanently break the chart.</a:t>
              </a:r>
            </a:p>
          </xdr:txBody>
        </xdr:sp>
      </mc:Fallback>
    </mc:AlternateContent>
    <xdr:clientData/>
  </xdr:twoCellAnchor>
  <xdr:twoCellAnchor>
    <xdr:from>
      <xdr:col>30</xdr:col>
      <xdr:colOff>0</xdr:colOff>
      <xdr:row>86</xdr:row>
      <xdr:rowOff>0</xdr:rowOff>
    </xdr:from>
    <xdr:to>
      <xdr:col>32</xdr:col>
      <xdr:colOff>917348</xdr:colOff>
      <xdr:row>103</xdr:row>
      <xdr:rowOff>124619</xdr:rowOff>
    </xdr:to>
    <mc:AlternateContent xmlns:mc="http://schemas.openxmlformats.org/markup-compatibility/2006">
      <mc:Choice xmlns:cx1="http://schemas.microsoft.com/office/drawing/2015/9/8/chartex" Requires="cx1">
        <xdr:graphicFrame macro="">
          <xdr:nvGraphicFramePr>
            <xdr:cNvPr id="5" name="Chart 4">
              <a:extLst>
                <a:ext uri="{FF2B5EF4-FFF2-40B4-BE49-F238E27FC236}">
                  <a16:creationId xmlns:a16="http://schemas.microsoft.com/office/drawing/2014/main" id="{1F933C5E-A37B-43FD-9F92-9A92C7AFF3D1}"/>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This chart isn't available in your version of Excel.
Editing this shape or saving this workbook in a different file format will permanently break the chart.</a:t>
              </a:r>
            </a:p>
          </xdr:txBody>
        </xdr:sp>
      </mc:Fallback>
    </mc:AlternateContent>
    <xdr:clientData/>
  </xdr:twoCellAnchor>
  <xdr:twoCellAnchor>
    <xdr:from>
      <xdr:col>34</xdr:col>
      <xdr:colOff>0</xdr:colOff>
      <xdr:row>86</xdr:row>
      <xdr:rowOff>0</xdr:rowOff>
    </xdr:from>
    <xdr:to>
      <xdr:col>36</xdr:col>
      <xdr:colOff>917348</xdr:colOff>
      <xdr:row>103</xdr:row>
      <xdr:rowOff>121444</xdr:rowOff>
    </xdr:to>
    <mc:AlternateContent xmlns:mc="http://schemas.openxmlformats.org/markup-compatibility/2006">
      <mc:Choice xmlns:cx1="http://schemas.microsoft.com/office/drawing/2015/9/8/chartex" Requires="cx1">
        <xdr:graphicFrame macro="">
          <xdr:nvGraphicFramePr>
            <xdr:cNvPr id="6" name="Chart 5">
              <a:extLst>
                <a:ext uri="{FF2B5EF4-FFF2-40B4-BE49-F238E27FC236}">
                  <a16:creationId xmlns:a16="http://schemas.microsoft.com/office/drawing/2014/main" id="{C8E6ABF7-2128-4B4E-8C39-D5307C30A834}"/>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5"/>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This chart isn't available in your version of Excel.
Editing this shape or saving this workbook in a different file format will permanently break the chart.</a:t>
              </a:r>
            </a:p>
          </xdr:txBody>
        </xdr:sp>
      </mc:Fallback>
    </mc:AlternateContent>
    <xdr:clientData/>
  </xdr:twoCellAnchor>
  <xdr:twoCellAnchor>
    <xdr:from>
      <xdr:col>38</xdr:col>
      <xdr:colOff>0</xdr:colOff>
      <xdr:row>86</xdr:row>
      <xdr:rowOff>0</xdr:rowOff>
    </xdr:from>
    <xdr:to>
      <xdr:col>40</xdr:col>
      <xdr:colOff>917348</xdr:colOff>
      <xdr:row>103</xdr:row>
      <xdr:rowOff>124619</xdr:rowOff>
    </xdr:to>
    <mc:AlternateContent xmlns:mc="http://schemas.openxmlformats.org/markup-compatibility/2006">
      <mc:Choice xmlns:cx1="http://schemas.microsoft.com/office/drawing/2015/9/8/chartex" Requires="cx1">
        <xdr:graphicFrame macro="">
          <xdr:nvGraphicFramePr>
            <xdr:cNvPr id="7" name="Chart 6">
              <a:extLst>
                <a:ext uri="{FF2B5EF4-FFF2-40B4-BE49-F238E27FC236}">
                  <a16:creationId xmlns:a16="http://schemas.microsoft.com/office/drawing/2014/main" id="{DB49B120-5B52-47D5-85FA-3C057CB0A62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6"/>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This chart isn't available in your version of Excel.
Editing this shape or saving this workbook in a different file format will permanently break the chart.</a:t>
              </a:r>
            </a:p>
          </xdr:txBody>
        </xdr:sp>
      </mc:Fallback>
    </mc:AlternateContent>
    <xdr:clientData/>
  </xdr:twoCellAnchor>
  <xdr:twoCellAnchor>
    <xdr:from>
      <xdr:col>42</xdr:col>
      <xdr:colOff>0</xdr:colOff>
      <xdr:row>86</xdr:row>
      <xdr:rowOff>0</xdr:rowOff>
    </xdr:from>
    <xdr:to>
      <xdr:col>44</xdr:col>
      <xdr:colOff>917348</xdr:colOff>
      <xdr:row>103</xdr:row>
      <xdr:rowOff>121444</xdr:rowOff>
    </xdr:to>
    <mc:AlternateContent xmlns:mc="http://schemas.openxmlformats.org/markup-compatibility/2006">
      <mc:Choice xmlns:cx1="http://schemas.microsoft.com/office/drawing/2015/9/8/chartex" Requires="cx1">
        <xdr:graphicFrame macro="">
          <xdr:nvGraphicFramePr>
            <xdr:cNvPr id="8" name="Chart 7">
              <a:extLst>
                <a:ext uri="{FF2B5EF4-FFF2-40B4-BE49-F238E27FC236}">
                  <a16:creationId xmlns:a16="http://schemas.microsoft.com/office/drawing/2014/main" id="{4D6D147C-299E-4A33-8754-A3A8197B9EEA}"/>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7"/>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This chart isn't available in your version of Excel.
Editing this shape or saving this workbook in a different file format will permanently break the chart.</a:t>
              </a:r>
            </a:p>
          </xdr:txBody>
        </xdr:sp>
      </mc:Fallback>
    </mc:AlternateContent>
    <xdr:clientData/>
  </xdr:twoCellAnchor>
  <xdr:twoCellAnchor>
    <xdr:from>
      <xdr:col>46</xdr:col>
      <xdr:colOff>0</xdr:colOff>
      <xdr:row>86</xdr:row>
      <xdr:rowOff>0</xdr:rowOff>
    </xdr:from>
    <xdr:to>
      <xdr:col>48</xdr:col>
      <xdr:colOff>917348</xdr:colOff>
      <xdr:row>103</xdr:row>
      <xdr:rowOff>124619</xdr:rowOff>
    </xdr:to>
    <mc:AlternateContent xmlns:mc="http://schemas.openxmlformats.org/markup-compatibility/2006">
      <mc:Choice xmlns:cx1="http://schemas.microsoft.com/office/drawing/2015/9/8/chartex" Requires="cx1">
        <xdr:graphicFrame macro="">
          <xdr:nvGraphicFramePr>
            <xdr:cNvPr id="9" name="Chart 8">
              <a:extLst>
                <a:ext uri="{FF2B5EF4-FFF2-40B4-BE49-F238E27FC236}">
                  <a16:creationId xmlns:a16="http://schemas.microsoft.com/office/drawing/2014/main" id="{F4DA82E3-AAAA-4DC0-870A-D9775426F551}"/>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8"/>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This chart isn't available in your version of Excel.
Editing this shape or saving this workbook in a different file format will permanently break the chart.</a:t>
              </a:r>
            </a:p>
          </xdr:txBody>
        </xdr:sp>
      </mc:Fallback>
    </mc:AlternateContent>
    <xdr:clientData/>
  </xdr:twoCellAnchor>
  <xdr:twoCellAnchor>
    <xdr:from>
      <xdr:col>50</xdr:col>
      <xdr:colOff>0</xdr:colOff>
      <xdr:row>86</xdr:row>
      <xdr:rowOff>0</xdr:rowOff>
    </xdr:from>
    <xdr:to>
      <xdr:col>52</xdr:col>
      <xdr:colOff>917348</xdr:colOff>
      <xdr:row>103</xdr:row>
      <xdr:rowOff>121444</xdr:rowOff>
    </xdr:to>
    <mc:AlternateContent xmlns:mc="http://schemas.openxmlformats.org/markup-compatibility/2006">
      <mc:Choice xmlns:cx1="http://schemas.microsoft.com/office/drawing/2015/9/8/chartex" Requires="cx1">
        <xdr:graphicFrame macro="">
          <xdr:nvGraphicFramePr>
            <xdr:cNvPr id="10" name="Chart 9">
              <a:extLst>
                <a:ext uri="{FF2B5EF4-FFF2-40B4-BE49-F238E27FC236}">
                  <a16:creationId xmlns:a16="http://schemas.microsoft.com/office/drawing/2014/main" id="{D39D306D-CDEA-4D62-BF37-38B7696ABEE1}"/>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9"/>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This chart isn't available in your version of Excel.
Editing this shape or saving this workbook in a different file format will permanently break the chart.</a:t>
              </a:r>
            </a:p>
          </xdr:txBody>
        </xdr:sp>
      </mc:Fallback>
    </mc:AlternateContent>
    <xdr:clientData/>
  </xdr:twoCellAnchor>
  <xdr:twoCellAnchor>
    <xdr:from>
      <xdr:col>54</xdr:col>
      <xdr:colOff>0</xdr:colOff>
      <xdr:row>86</xdr:row>
      <xdr:rowOff>0</xdr:rowOff>
    </xdr:from>
    <xdr:to>
      <xdr:col>56</xdr:col>
      <xdr:colOff>917348</xdr:colOff>
      <xdr:row>103</xdr:row>
      <xdr:rowOff>124619</xdr:rowOff>
    </xdr:to>
    <mc:AlternateContent xmlns:mc="http://schemas.openxmlformats.org/markup-compatibility/2006">
      <mc:Choice xmlns:cx1="http://schemas.microsoft.com/office/drawing/2015/9/8/chartex" Requires="cx1">
        <xdr:graphicFrame macro="">
          <xdr:nvGraphicFramePr>
            <xdr:cNvPr id="11" name="Chart 10">
              <a:extLst>
                <a:ext uri="{FF2B5EF4-FFF2-40B4-BE49-F238E27FC236}">
                  <a16:creationId xmlns:a16="http://schemas.microsoft.com/office/drawing/2014/main" id="{5786A5C6-0A2F-47F3-BCD6-DC30287E7CB1}"/>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0"/>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This chart isn't available in your version of Excel.
Editing this shape or saving this workbook in a different file format will permanently break the chart.</a:t>
              </a:r>
            </a:p>
          </xdr:txBody>
        </xdr:sp>
      </mc:Fallback>
    </mc:AlternateContent>
    <xdr:clientData/>
  </xdr:twoCellAnchor>
  <xdr:twoCellAnchor>
    <xdr:from>
      <xdr:col>58</xdr:col>
      <xdr:colOff>0</xdr:colOff>
      <xdr:row>86</xdr:row>
      <xdr:rowOff>0</xdr:rowOff>
    </xdr:from>
    <xdr:to>
      <xdr:col>60</xdr:col>
      <xdr:colOff>917348</xdr:colOff>
      <xdr:row>103</xdr:row>
      <xdr:rowOff>121444</xdr:rowOff>
    </xdr:to>
    <mc:AlternateContent xmlns:mc="http://schemas.openxmlformats.org/markup-compatibility/2006">
      <mc:Choice xmlns:cx1="http://schemas.microsoft.com/office/drawing/2015/9/8/chartex" Requires="cx1">
        <xdr:graphicFrame macro="">
          <xdr:nvGraphicFramePr>
            <xdr:cNvPr id="12" name="Chart 11">
              <a:extLst>
                <a:ext uri="{FF2B5EF4-FFF2-40B4-BE49-F238E27FC236}">
                  <a16:creationId xmlns:a16="http://schemas.microsoft.com/office/drawing/2014/main" id="{158C8F3B-47E3-44AD-B466-BE916C5AB80C}"/>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1"/>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This chart isn't available in your version of Excel.
Editing this shape or saving this workbook in a different file format will permanently break the chart.</a:t>
              </a:r>
            </a:p>
          </xdr:txBody>
        </xdr:sp>
      </mc:Fallback>
    </mc:AlternateContent>
    <xdr:clientData/>
  </xdr:twoCellAnchor>
  <xdr:twoCellAnchor>
    <xdr:from>
      <xdr:col>26</xdr:col>
      <xdr:colOff>0</xdr:colOff>
      <xdr:row>124</xdr:row>
      <xdr:rowOff>0</xdr:rowOff>
    </xdr:from>
    <xdr:to>
      <xdr:col>29</xdr:col>
      <xdr:colOff>19050</xdr:colOff>
      <xdr:row>139</xdr:row>
      <xdr:rowOff>28575</xdr:rowOff>
    </xdr:to>
    <xdr:graphicFrame macro="">
      <xdr:nvGraphicFramePr>
        <xdr:cNvPr id="14" name="Chart 13">
          <a:extLst>
            <a:ext uri="{FF2B5EF4-FFF2-40B4-BE49-F238E27FC236}">
              <a16:creationId xmlns:a16="http://schemas.microsoft.com/office/drawing/2014/main" id="{B0E2A764-1EC7-443E-93AB-057B12FA19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30</xdr:col>
      <xdr:colOff>0</xdr:colOff>
      <xdr:row>124</xdr:row>
      <xdr:rowOff>0</xdr:rowOff>
    </xdr:from>
    <xdr:to>
      <xdr:col>33</xdr:col>
      <xdr:colOff>19050</xdr:colOff>
      <xdr:row>139</xdr:row>
      <xdr:rowOff>25400</xdr:rowOff>
    </xdr:to>
    <xdr:graphicFrame macro="">
      <xdr:nvGraphicFramePr>
        <xdr:cNvPr id="15" name="Chart 14">
          <a:extLst>
            <a:ext uri="{FF2B5EF4-FFF2-40B4-BE49-F238E27FC236}">
              <a16:creationId xmlns:a16="http://schemas.microsoft.com/office/drawing/2014/main" id="{0CDB1052-AE47-44C9-B243-47A51A761F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34</xdr:col>
      <xdr:colOff>0</xdr:colOff>
      <xdr:row>124</xdr:row>
      <xdr:rowOff>0</xdr:rowOff>
    </xdr:from>
    <xdr:to>
      <xdr:col>37</xdr:col>
      <xdr:colOff>19050</xdr:colOff>
      <xdr:row>139</xdr:row>
      <xdr:rowOff>28575</xdr:rowOff>
    </xdr:to>
    <xdr:graphicFrame macro="">
      <xdr:nvGraphicFramePr>
        <xdr:cNvPr id="16" name="Chart 15">
          <a:extLst>
            <a:ext uri="{FF2B5EF4-FFF2-40B4-BE49-F238E27FC236}">
              <a16:creationId xmlns:a16="http://schemas.microsoft.com/office/drawing/2014/main" id="{3E7787BE-7C3E-4048-9DDF-825ADFC9DA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38</xdr:col>
      <xdr:colOff>0</xdr:colOff>
      <xdr:row>124</xdr:row>
      <xdr:rowOff>0</xdr:rowOff>
    </xdr:from>
    <xdr:to>
      <xdr:col>41</xdr:col>
      <xdr:colOff>19050</xdr:colOff>
      <xdr:row>139</xdr:row>
      <xdr:rowOff>25400</xdr:rowOff>
    </xdr:to>
    <xdr:graphicFrame macro="">
      <xdr:nvGraphicFramePr>
        <xdr:cNvPr id="17" name="Chart 16">
          <a:extLst>
            <a:ext uri="{FF2B5EF4-FFF2-40B4-BE49-F238E27FC236}">
              <a16:creationId xmlns:a16="http://schemas.microsoft.com/office/drawing/2014/main" id="{C8EEB964-1BA7-411F-B1D5-035827CC20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42</xdr:col>
      <xdr:colOff>0</xdr:colOff>
      <xdr:row>124</xdr:row>
      <xdr:rowOff>0</xdr:rowOff>
    </xdr:from>
    <xdr:to>
      <xdr:col>45</xdr:col>
      <xdr:colOff>19050</xdr:colOff>
      <xdr:row>139</xdr:row>
      <xdr:rowOff>28575</xdr:rowOff>
    </xdr:to>
    <xdr:graphicFrame macro="">
      <xdr:nvGraphicFramePr>
        <xdr:cNvPr id="18" name="Chart 17">
          <a:extLst>
            <a:ext uri="{FF2B5EF4-FFF2-40B4-BE49-F238E27FC236}">
              <a16:creationId xmlns:a16="http://schemas.microsoft.com/office/drawing/2014/main" id="{CB502D59-ACAA-4920-B089-A495D9BDF7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46</xdr:col>
      <xdr:colOff>0</xdr:colOff>
      <xdr:row>124</xdr:row>
      <xdr:rowOff>0</xdr:rowOff>
    </xdr:from>
    <xdr:to>
      <xdr:col>49</xdr:col>
      <xdr:colOff>19050</xdr:colOff>
      <xdr:row>139</xdr:row>
      <xdr:rowOff>25400</xdr:rowOff>
    </xdr:to>
    <xdr:graphicFrame macro="">
      <xdr:nvGraphicFramePr>
        <xdr:cNvPr id="19" name="Chart 18">
          <a:extLst>
            <a:ext uri="{FF2B5EF4-FFF2-40B4-BE49-F238E27FC236}">
              <a16:creationId xmlns:a16="http://schemas.microsoft.com/office/drawing/2014/main" id="{7EC730F7-2A7D-4990-A39F-100B7DAD9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50</xdr:col>
      <xdr:colOff>0</xdr:colOff>
      <xdr:row>124</xdr:row>
      <xdr:rowOff>0</xdr:rowOff>
    </xdr:from>
    <xdr:to>
      <xdr:col>53</xdr:col>
      <xdr:colOff>19050</xdr:colOff>
      <xdr:row>139</xdr:row>
      <xdr:rowOff>28575</xdr:rowOff>
    </xdr:to>
    <xdr:graphicFrame macro="">
      <xdr:nvGraphicFramePr>
        <xdr:cNvPr id="20" name="Chart 19">
          <a:extLst>
            <a:ext uri="{FF2B5EF4-FFF2-40B4-BE49-F238E27FC236}">
              <a16:creationId xmlns:a16="http://schemas.microsoft.com/office/drawing/2014/main" id="{A6F104E5-B9F6-4BBD-A7C2-65BD096857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54</xdr:col>
      <xdr:colOff>0</xdr:colOff>
      <xdr:row>124</xdr:row>
      <xdr:rowOff>0</xdr:rowOff>
    </xdr:from>
    <xdr:to>
      <xdr:col>57</xdr:col>
      <xdr:colOff>19050</xdr:colOff>
      <xdr:row>139</xdr:row>
      <xdr:rowOff>25400</xdr:rowOff>
    </xdr:to>
    <xdr:graphicFrame macro="">
      <xdr:nvGraphicFramePr>
        <xdr:cNvPr id="21" name="Chart 20">
          <a:extLst>
            <a:ext uri="{FF2B5EF4-FFF2-40B4-BE49-F238E27FC236}">
              <a16:creationId xmlns:a16="http://schemas.microsoft.com/office/drawing/2014/main" id="{689D862C-508B-47CC-9F44-1E5A4F8A8B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58</xdr:col>
      <xdr:colOff>0</xdr:colOff>
      <xdr:row>124</xdr:row>
      <xdr:rowOff>0</xdr:rowOff>
    </xdr:from>
    <xdr:to>
      <xdr:col>61</xdr:col>
      <xdr:colOff>19050</xdr:colOff>
      <xdr:row>139</xdr:row>
      <xdr:rowOff>28575</xdr:rowOff>
    </xdr:to>
    <xdr:graphicFrame macro="">
      <xdr:nvGraphicFramePr>
        <xdr:cNvPr id="22" name="Chart 21">
          <a:extLst>
            <a:ext uri="{FF2B5EF4-FFF2-40B4-BE49-F238E27FC236}">
              <a16:creationId xmlns:a16="http://schemas.microsoft.com/office/drawing/2014/main" id="{4B4DE63F-8FED-4A21-B683-0EC9514EE3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77</xdr:col>
      <xdr:colOff>0</xdr:colOff>
      <xdr:row>17</xdr:row>
      <xdr:rowOff>0</xdr:rowOff>
    </xdr:from>
    <xdr:to>
      <xdr:col>86</xdr:col>
      <xdr:colOff>624417</xdr:colOff>
      <xdr:row>36</xdr:row>
      <xdr:rowOff>169333</xdr:rowOff>
    </xdr:to>
    <xdr:graphicFrame macro="">
      <xdr:nvGraphicFramePr>
        <xdr:cNvPr id="23" name="Chart 22">
          <a:extLst>
            <a:ext uri="{FF2B5EF4-FFF2-40B4-BE49-F238E27FC236}">
              <a16:creationId xmlns:a16="http://schemas.microsoft.com/office/drawing/2014/main" id="{4D9EE9C6-7320-42AB-8F9A-0458DAB72F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77</xdr:col>
      <xdr:colOff>0</xdr:colOff>
      <xdr:row>38</xdr:row>
      <xdr:rowOff>0</xdr:rowOff>
    </xdr:from>
    <xdr:to>
      <xdr:col>86</xdr:col>
      <xdr:colOff>621242</xdr:colOff>
      <xdr:row>57</xdr:row>
      <xdr:rowOff>169333</xdr:rowOff>
    </xdr:to>
    <xdr:graphicFrame macro="">
      <xdr:nvGraphicFramePr>
        <xdr:cNvPr id="24" name="Chart 23">
          <a:extLst>
            <a:ext uri="{FF2B5EF4-FFF2-40B4-BE49-F238E27FC236}">
              <a16:creationId xmlns:a16="http://schemas.microsoft.com/office/drawing/2014/main" id="{AB7076DB-EEB1-4E1B-B3D5-28EE235F22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9</xdr:col>
      <xdr:colOff>1788583</xdr:colOff>
      <xdr:row>85</xdr:row>
      <xdr:rowOff>10584</xdr:rowOff>
    </xdr:from>
    <xdr:to>
      <xdr:col>10</xdr:col>
      <xdr:colOff>1661583</xdr:colOff>
      <xdr:row>102</xdr:row>
      <xdr:rowOff>135202</xdr:rowOff>
    </xdr:to>
    <mc:AlternateContent xmlns:mc="http://schemas.openxmlformats.org/markup-compatibility/2006">
      <mc:Choice xmlns:cx1="http://schemas.microsoft.com/office/drawing/2015/9/8/chartex" Requires="cx1">
        <xdr:graphicFrame macro="">
          <xdr:nvGraphicFramePr>
            <xdr:cNvPr id="25" name="Chart 24">
              <a:extLst>
                <a:ext uri="{FF2B5EF4-FFF2-40B4-BE49-F238E27FC236}">
                  <a16:creationId xmlns:a16="http://schemas.microsoft.com/office/drawing/2014/main" id="{B0F12E3C-23CA-43F6-AFE5-792046C18BD3}"/>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3"/>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This chart isn't available in your version of Excel.
Editing this shape or saving this workbook in a different file format will permanently break the chart.</a:t>
              </a:r>
            </a:p>
          </xdr:txBody>
        </xdr:sp>
      </mc:Fallback>
    </mc:AlternateContent>
    <xdr:clientData/>
  </xdr:twoCellAnchor>
  <xdr:twoCellAnchor>
    <xdr:from>
      <xdr:col>11</xdr:col>
      <xdr:colOff>0</xdr:colOff>
      <xdr:row>85</xdr:row>
      <xdr:rowOff>0</xdr:rowOff>
    </xdr:from>
    <xdr:to>
      <xdr:col>11</xdr:col>
      <xdr:colOff>1675342</xdr:colOff>
      <xdr:row>102</xdr:row>
      <xdr:rowOff>127793</xdr:rowOff>
    </xdr:to>
    <mc:AlternateContent xmlns:mc="http://schemas.openxmlformats.org/markup-compatibility/2006">
      <mc:Choice xmlns:cx1="http://schemas.microsoft.com/office/drawing/2015/9/8/chartex" Requires="cx1">
        <xdr:graphicFrame macro="">
          <xdr:nvGraphicFramePr>
            <xdr:cNvPr id="26" name="Chart 25">
              <a:extLst>
                <a:ext uri="{FF2B5EF4-FFF2-40B4-BE49-F238E27FC236}">
                  <a16:creationId xmlns:a16="http://schemas.microsoft.com/office/drawing/2014/main" id="{E1ECD910-70C9-405D-87FD-B272533AA8D5}"/>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4"/>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This chart isn't available in your version of Excel.
Editing this shape or saving this workbook in a different file format will permanently break the chart.</a:t>
              </a:r>
            </a:p>
          </xdr:txBody>
        </xdr:sp>
      </mc:Fallback>
    </mc:AlternateContent>
    <xdr:clientData/>
  </xdr:twoCellAnchor>
  <xdr:twoCellAnchor>
    <xdr:from>
      <xdr:col>13</xdr:col>
      <xdr:colOff>0</xdr:colOff>
      <xdr:row>85</xdr:row>
      <xdr:rowOff>0</xdr:rowOff>
    </xdr:from>
    <xdr:to>
      <xdr:col>14</xdr:col>
      <xdr:colOff>479426</xdr:colOff>
      <xdr:row>102</xdr:row>
      <xdr:rowOff>127793</xdr:rowOff>
    </xdr:to>
    <mc:AlternateContent xmlns:mc="http://schemas.openxmlformats.org/markup-compatibility/2006">
      <mc:Choice xmlns:cx1="http://schemas.microsoft.com/office/drawing/2015/9/8/chartex" Requires="cx1">
        <xdr:graphicFrame macro="">
          <xdr:nvGraphicFramePr>
            <xdr:cNvPr id="27" name="Chart 26">
              <a:extLst>
                <a:ext uri="{FF2B5EF4-FFF2-40B4-BE49-F238E27FC236}">
                  <a16:creationId xmlns:a16="http://schemas.microsoft.com/office/drawing/2014/main" id="{95D224DC-E4BA-4E03-ADA3-ACCB0468941E}"/>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5"/>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This chart isn't available in your version of Excel.
Editing this shape or saving this workbook in a different file format will permanently break the chart.</a:t>
              </a:r>
            </a:p>
          </xdr:txBody>
        </xdr:sp>
      </mc:Fallback>
    </mc:AlternateContent>
    <xdr:clientData/>
  </xdr:twoCellAnchor>
  <xdr:twoCellAnchor>
    <xdr:from>
      <xdr:col>22</xdr:col>
      <xdr:colOff>7409</xdr:colOff>
      <xdr:row>105</xdr:row>
      <xdr:rowOff>0</xdr:rowOff>
    </xdr:from>
    <xdr:to>
      <xdr:col>25</xdr:col>
      <xdr:colOff>42334</xdr:colOff>
      <xdr:row>120</xdr:row>
      <xdr:rowOff>44450</xdr:rowOff>
    </xdr:to>
    <xdr:graphicFrame macro="">
      <xdr:nvGraphicFramePr>
        <xdr:cNvPr id="28" name="Chart 27">
          <a:extLst>
            <a:ext uri="{FF2B5EF4-FFF2-40B4-BE49-F238E27FC236}">
              <a16:creationId xmlns:a16="http://schemas.microsoft.com/office/drawing/2014/main" id="{4DFFADA6-2050-C535-4DE3-5B7551600CE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26</xdr:col>
      <xdr:colOff>0</xdr:colOff>
      <xdr:row>105</xdr:row>
      <xdr:rowOff>0</xdr:rowOff>
    </xdr:from>
    <xdr:to>
      <xdr:col>29</xdr:col>
      <xdr:colOff>34925</xdr:colOff>
      <xdr:row>120</xdr:row>
      <xdr:rowOff>47625</xdr:rowOff>
    </xdr:to>
    <xdr:graphicFrame macro="">
      <xdr:nvGraphicFramePr>
        <xdr:cNvPr id="30" name="Chart 29">
          <a:extLst>
            <a:ext uri="{FF2B5EF4-FFF2-40B4-BE49-F238E27FC236}">
              <a16:creationId xmlns:a16="http://schemas.microsoft.com/office/drawing/2014/main" id="{DB9CE07E-5901-48B3-A76F-13BCAE53DD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30</xdr:col>
      <xdr:colOff>0</xdr:colOff>
      <xdr:row>105</xdr:row>
      <xdr:rowOff>0</xdr:rowOff>
    </xdr:from>
    <xdr:to>
      <xdr:col>33</xdr:col>
      <xdr:colOff>34925</xdr:colOff>
      <xdr:row>120</xdr:row>
      <xdr:rowOff>44450</xdr:rowOff>
    </xdr:to>
    <xdr:graphicFrame macro="">
      <xdr:nvGraphicFramePr>
        <xdr:cNvPr id="31" name="Chart 30">
          <a:extLst>
            <a:ext uri="{FF2B5EF4-FFF2-40B4-BE49-F238E27FC236}">
              <a16:creationId xmlns:a16="http://schemas.microsoft.com/office/drawing/2014/main" id="{CDDEDBC6-F0A6-4B08-9D38-2C2CDF9811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34</xdr:col>
      <xdr:colOff>0</xdr:colOff>
      <xdr:row>105</xdr:row>
      <xdr:rowOff>0</xdr:rowOff>
    </xdr:from>
    <xdr:to>
      <xdr:col>37</xdr:col>
      <xdr:colOff>34925</xdr:colOff>
      <xdr:row>120</xdr:row>
      <xdr:rowOff>47625</xdr:rowOff>
    </xdr:to>
    <xdr:graphicFrame macro="">
      <xdr:nvGraphicFramePr>
        <xdr:cNvPr id="34" name="Chart 33">
          <a:extLst>
            <a:ext uri="{FF2B5EF4-FFF2-40B4-BE49-F238E27FC236}">
              <a16:creationId xmlns:a16="http://schemas.microsoft.com/office/drawing/2014/main" id="{BE6D543A-1269-4039-A635-FCA1792E2E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38</xdr:col>
      <xdr:colOff>0</xdr:colOff>
      <xdr:row>105</xdr:row>
      <xdr:rowOff>0</xdr:rowOff>
    </xdr:from>
    <xdr:to>
      <xdr:col>41</xdr:col>
      <xdr:colOff>34925</xdr:colOff>
      <xdr:row>120</xdr:row>
      <xdr:rowOff>44450</xdr:rowOff>
    </xdr:to>
    <xdr:graphicFrame macro="">
      <xdr:nvGraphicFramePr>
        <xdr:cNvPr id="35" name="Chart 34">
          <a:extLst>
            <a:ext uri="{FF2B5EF4-FFF2-40B4-BE49-F238E27FC236}">
              <a16:creationId xmlns:a16="http://schemas.microsoft.com/office/drawing/2014/main" id="{4FBFDCD6-D12A-4FC8-B7E4-05F7F41AF1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42</xdr:col>
      <xdr:colOff>0</xdr:colOff>
      <xdr:row>105</xdr:row>
      <xdr:rowOff>0</xdr:rowOff>
    </xdr:from>
    <xdr:to>
      <xdr:col>45</xdr:col>
      <xdr:colOff>34925</xdr:colOff>
      <xdr:row>120</xdr:row>
      <xdr:rowOff>47625</xdr:rowOff>
    </xdr:to>
    <xdr:graphicFrame macro="">
      <xdr:nvGraphicFramePr>
        <xdr:cNvPr id="36" name="Chart 35">
          <a:extLst>
            <a:ext uri="{FF2B5EF4-FFF2-40B4-BE49-F238E27FC236}">
              <a16:creationId xmlns:a16="http://schemas.microsoft.com/office/drawing/2014/main" id="{F2B2DF33-8F6E-4826-9A51-DD98B0B593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46</xdr:col>
      <xdr:colOff>0</xdr:colOff>
      <xdr:row>105</xdr:row>
      <xdr:rowOff>0</xdr:rowOff>
    </xdr:from>
    <xdr:to>
      <xdr:col>49</xdr:col>
      <xdr:colOff>34925</xdr:colOff>
      <xdr:row>120</xdr:row>
      <xdr:rowOff>44450</xdr:rowOff>
    </xdr:to>
    <xdr:graphicFrame macro="">
      <xdr:nvGraphicFramePr>
        <xdr:cNvPr id="37" name="Chart 36">
          <a:extLst>
            <a:ext uri="{FF2B5EF4-FFF2-40B4-BE49-F238E27FC236}">
              <a16:creationId xmlns:a16="http://schemas.microsoft.com/office/drawing/2014/main" id="{6E79ABAA-EDB8-49E4-8D80-10A8C67C8A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50</xdr:col>
      <xdr:colOff>0</xdr:colOff>
      <xdr:row>105</xdr:row>
      <xdr:rowOff>0</xdr:rowOff>
    </xdr:from>
    <xdr:to>
      <xdr:col>53</xdr:col>
      <xdr:colOff>34925</xdr:colOff>
      <xdr:row>120</xdr:row>
      <xdr:rowOff>47625</xdr:rowOff>
    </xdr:to>
    <xdr:graphicFrame macro="">
      <xdr:nvGraphicFramePr>
        <xdr:cNvPr id="38" name="Chart 37">
          <a:extLst>
            <a:ext uri="{FF2B5EF4-FFF2-40B4-BE49-F238E27FC236}">
              <a16:creationId xmlns:a16="http://schemas.microsoft.com/office/drawing/2014/main" id="{848E0F75-E68A-4B65-9C27-049D4DA368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54</xdr:col>
      <xdr:colOff>0</xdr:colOff>
      <xdr:row>105</xdr:row>
      <xdr:rowOff>0</xdr:rowOff>
    </xdr:from>
    <xdr:to>
      <xdr:col>57</xdr:col>
      <xdr:colOff>34925</xdr:colOff>
      <xdr:row>120</xdr:row>
      <xdr:rowOff>44450</xdr:rowOff>
    </xdr:to>
    <xdr:graphicFrame macro="">
      <xdr:nvGraphicFramePr>
        <xdr:cNvPr id="39" name="Chart 38">
          <a:extLst>
            <a:ext uri="{FF2B5EF4-FFF2-40B4-BE49-F238E27FC236}">
              <a16:creationId xmlns:a16="http://schemas.microsoft.com/office/drawing/2014/main" id="{A8D4E558-AA2E-48DD-BC77-02AF0E2749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58</xdr:col>
      <xdr:colOff>0</xdr:colOff>
      <xdr:row>105</xdr:row>
      <xdr:rowOff>0</xdr:rowOff>
    </xdr:from>
    <xdr:to>
      <xdr:col>61</xdr:col>
      <xdr:colOff>34925</xdr:colOff>
      <xdr:row>120</xdr:row>
      <xdr:rowOff>47625</xdr:rowOff>
    </xdr:to>
    <xdr:graphicFrame macro="">
      <xdr:nvGraphicFramePr>
        <xdr:cNvPr id="40" name="Chart 39">
          <a:extLst>
            <a:ext uri="{FF2B5EF4-FFF2-40B4-BE49-F238E27FC236}">
              <a16:creationId xmlns:a16="http://schemas.microsoft.com/office/drawing/2014/main" id="{8BE35D04-6A39-468B-B116-C315330BA6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11</xdr:col>
      <xdr:colOff>396874</xdr:colOff>
      <xdr:row>105</xdr:row>
      <xdr:rowOff>115359</xdr:rowOff>
    </xdr:from>
    <xdr:to>
      <xdr:col>14</xdr:col>
      <xdr:colOff>174624</xdr:colOff>
      <xdr:row>120</xdr:row>
      <xdr:rowOff>159809</xdr:rowOff>
    </xdr:to>
    <xdr:graphicFrame macro="">
      <xdr:nvGraphicFramePr>
        <xdr:cNvPr id="32" name="Chart 31">
          <a:extLst>
            <a:ext uri="{FF2B5EF4-FFF2-40B4-BE49-F238E27FC236}">
              <a16:creationId xmlns:a16="http://schemas.microsoft.com/office/drawing/2014/main" id="{89F543D0-7244-3878-A1D1-6217D2374C0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8</xdr:col>
      <xdr:colOff>97194</xdr:colOff>
      <xdr:row>91</xdr:row>
      <xdr:rowOff>17495</xdr:rowOff>
    </xdr:from>
    <xdr:to>
      <xdr:col>9</xdr:col>
      <xdr:colOff>685757</xdr:colOff>
      <xdr:row>106</xdr:row>
      <xdr:rowOff>61945</xdr:rowOff>
    </xdr:to>
    <xdr:graphicFrame macro="">
      <xdr:nvGraphicFramePr>
        <xdr:cNvPr id="33" name="Chart 32">
          <a:extLst>
            <a:ext uri="{FF2B5EF4-FFF2-40B4-BE49-F238E27FC236}">
              <a16:creationId xmlns:a16="http://schemas.microsoft.com/office/drawing/2014/main" id="{BD1A2932-EEE9-4D09-AC89-C908B1F47B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4</xdr:col>
      <xdr:colOff>0</xdr:colOff>
      <xdr:row>91</xdr:row>
      <xdr:rowOff>0</xdr:rowOff>
    </xdr:from>
    <xdr:to>
      <xdr:col>5</xdr:col>
      <xdr:colOff>518584</xdr:colOff>
      <xdr:row>106</xdr:row>
      <xdr:rowOff>44450</xdr:rowOff>
    </xdr:to>
    <xdr:graphicFrame macro="">
      <xdr:nvGraphicFramePr>
        <xdr:cNvPr id="41" name="Chart 40">
          <a:extLst>
            <a:ext uri="{FF2B5EF4-FFF2-40B4-BE49-F238E27FC236}">
              <a16:creationId xmlns:a16="http://schemas.microsoft.com/office/drawing/2014/main" id="{1B72003B-1539-4200-9C1B-3AE5C33F27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22</xdr:col>
      <xdr:colOff>0</xdr:colOff>
      <xdr:row>146</xdr:row>
      <xdr:rowOff>0</xdr:rowOff>
    </xdr:from>
    <xdr:to>
      <xdr:col>23</xdr:col>
      <xdr:colOff>370416</xdr:colOff>
      <xdr:row>163</xdr:row>
      <xdr:rowOff>118269</xdr:rowOff>
    </xdr:to>
    <mc:AlternateContent xmlns:mc="http://schemas.openxmlformats.org/markup-compatibility/2006">
      <mc:Choice xmlns:cx1="http://schemas.microsoft.com/office/drawing/2015/9/8/chartex" Requires="cx1">
        <xdr:graphicFrame macro="">
          <xdr:nvGraphicFramePr>
            <xdr:cNvPr id="42" name="Chart 41">
              <a:extLst>
                <a:ext uri="{FF2B5EF4-FFF2-40B4-BE49-F238E27FC236}">
                  <a16:creationId xmlns:a16="http://schemas.microsoft.com/office/drawing/2014/main" id="{A746DF83-DA38-4AEE-972D-742D2C084345}"/>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9"/>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This chart isn't available in your version of Excel.
Editing this shape or saving this workbook in a different file format will permanently break the chart.</a:t>
              </a:r>
            </a:p>
          </xdr:txBody>
        </xdr:sp>
      </mc:Fallback>
    </mc:AlternateContent>
    <xdr:clientData/>
  </xdr:twoCellAnchor>
  <xdr:twoCellAnchor>
    <xdr:from>
      <xdr:col>23</xdr:col>
      <xdr:colOff>486832</xdr:colOff>
      <xdr:row>146</xdr:row>
      <xdr:rowOff>0</xdr:rowOff>
    </xdr:from>
    <xdr:to>
      <xdr:col>24</xdr:col>
      <xdr:colOff>867833</xdr:colOff>
      <xdr:row>163</xdr:row>
      <xdr:rowOff>118269</xdr:rowOff>
    </xdr:to>
    <mc:AlternateContent xmlns:mc="http://schemas.openxmlformats.org/markup-compatibility/2006">
      <mc:Choice xmlns:cx1="http://schemas.microsoft.com/office/drawing/2015/9/8/chartex" Requires="cx1">
        <xdr:graphicFrame macro="">
          <xdr:nvGraphicFramePr>
            <xdr:cNvPr id="43" name="Chart 42">
              <a:extLst>
                <a:ext uri="{FF2B5EF4-FFF2-40B4-BE49-F238E27FC236}">
                  <a16:creationId xmlns:a16="http://schemas.microsoft.com/office/drawing/2014/main" id="{C500DDAE-0AB3-4F21-B5E9-1B15E4784D3D}"/>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0"/>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This chart isn't available in your version of Excel.
Editing this shape or saving this workbook in a different file format will permanently break the chart.</a:t>
              </a:r>
            </a:p>
          </xdr:txBody>
        </xdr:sp>
      </mc:Fallback>
    </mc:AlternateContent>
    <xdr:clientData/>
  </xdr:twoCellAnchor>
  <xdr:twoCellAnchor>
    <xdr:from>
      <xdr:col>26</xdr:col>
      <xdr:colOff>0</xdr:colOff>
      <xdr:row>146</xdr:row>
      <xdr:rowOff>0</xdr:rowOff>
    </xdr:from>
    <xdr:to>
      <xdr:col>27</xdr:col>
      <xdr:colOff>370417</xdr:colOff>
      <xdr:row>163</xdr:row>
      <xdr:rowOff>118269</xdr:rowOff>
    </xdr:to>
    <mc:AlternateContent xmlns:mc="http://schemas.openxmlformats.org/markup-compatibility/2006">
      <mc:Choice xmlns:cx1="http://schemas.microsoft.com/office/drawing/2015/9/8/chartex" Requires="cx1">
        <xdr:graphicFrame macro="">
          <xdr:nvGraphicFramePr>
            <xdr:cNvPr id="44" name="Chart 43">
              <a:extLst>
                <a:ext uri="{FF2B5EF4-FFF2-40B4-BE49-F238E27FC236}">
                  <a16:creationId xmlns:a16="http://schemas.microsoft.com/office/drawing/2014/main" id="{CBA71E88-8ED7-47E7-95EC-24F9C3D69CDA}"/>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1"/>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This chart isn't available in your version of Excel.
Editing this shape or saving this workbook in a different file format will permanently break the chart.</a:t>
              </a:r>
            </a:p>
          </xdr:txBody>
        </xdr:sp>
      </mc:Fallback>
    </mc:AlternateContent>
    <xdr:clientData/>
  </xdr:twoCellAnchor>
  <xdr:twoCellAnchor>
    <xdr:from>
      <xdr:col>27</xdr:col>
      <xdr:colOff>486833</xdr:colOff>
      <xdr:row>146</xdr:row>
      <xdr:rowOff>0</xdr:rowOff>
    </xdr:from>
    <xdr:to>
      <xdr:col>28</xdr:col>
      <xdr:colOff>867833</xdr:colOff>
      <xdr:row>163</xdr:row>
      <xdr:rowOff>118269</xdr:rowOff>
    </xdr:to>
    <mc:AlternateContent xmlns:mc="http://schemas.openxmlformats.org/markup-compatibility/2006">
      <mc:Choice xmlns:cx1="http://schemas.microsoft.com/office/drawing/2015/9/8/chartex" Requires="cx1">
        <xdr:graphicFrame macro="">
          <xdr:nvGraphicFramePr>
            <xdr:cNvPr id="45" name="Chart 44">
              <a:extLst>
                <a:ext uri="{FF2B5EF4-FFF2-40B4-BE49-F238E27FC236}">
                  <a16:creationId xmlns:a16="http://schemas.microsoft.com/office/drawing/2014/main" id="{20C9AD16-53A0-40F3-A9FF-20E0B959796B}"/>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2"/>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This chart isn't available in your version of Excel.
Editing this shape or saving this workbook in a different file format will permanently break the chart.</a:t>
              </a:r>
            </a:p>
          </xdr:txBody>
        </xdr:sp>
      </mc:Fallback>
    </mc:AlternateContent>
    <xdr:clientData/>
  </xdr:twoCellAnchor>
  <xdr:twoCellAnchor>
    <xdr:from>
      <xdr:col>30</xdr:col>
      <xdr:colOff>0</xdr:colOff>
      <xdr:row>146</xdr:row>
      <xdr:rowOff>0</xdr:rowOff>
    </xdr:from>
    <xdr:to>
      <xdr:col>31</xdr:col>
      <xdr:colOff>370416</xdr:colOff>
      <xdr:row>163</xdr:row>
      <xdr:rowOff>118269</xdr:rowOff>
    </xdr:to>
    <mc:AlternateContent xmlns:mc="http://schemas.openxmlformats.org/markup-compatibility/2006">
      <mc:Choice xmlns:cx1="http://schemas.microsoft.com/office/drawing/2015/9/8/chartex" Requires="cx1">
        <xdr:graphicFrame macro="">
          <xdr:nvGraphicFramePr>
            <xdr:cNvPr id="46" name="Chart 45">
              <a:extLst>
                <a:ext uri="{FF2B5EF4-FFF2-40B4-BE49-F238E27FC236}">
                  <a16:creationId xmlns:a16="http://schemas.microsoft.com/office/drawing/2014/main" id="{D149B19F-8509-4479-9200-D86B2269A7B7}"/>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3"/>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This chart isn't available in your version of Excel.
Editing this shape or saving this workbook in a different file format will permanently break the chart.</a:t>
              </a:r>
            </a:p>
          </xdr:txBody>
        </xdr:sp>
      </mc:Fallback>
    </mc:AlternateContent>
    <xdr:clientData/>
  </xdr:twoCellAnchor>
  <xdr:twoCellAnchor>
    <xdr:from>
      <xdr:col>31</xdr:col>
      <xdr:colOff>486832</xdr:colOff>
      <xdr:row>146</xdr:row>
      <xdr:rowOff>0</xdr:rowOff>
    </xdr:from>
    <xdr:to>
      <xdr:col>32</xdr:col>
      <xdr:colOff>867832</xdr:colOff>
      <xdr:row>163</xdr:row>
      <xdr:rowOff>118269</xdr:rowOff>
    </xdr:to>
    <mc:AlternateContent xmlns:mc="http://schemas.openxmlformats.org/markup-compatibility/2006">
      <mc:Choice xmlns:cx1="http://schemas.microsoft.com/office/drawing/2015/9/8/chartex" Requires="cx1">
        <xdr:graphicFrame macro="">
          <xdr:nvGraphicFramePr>
            <xdr:cNvPr id="47" name="Chart 46">
              <a:extLst>
                <a:ext uri="{FF2B5EF4-FFF2-40B4-BE49-F238E27FC236}">
                  <a16:creationId xmlns:a16="http://schemas.microsoft.com/office/drawing/2014/main" id="{E4789C0C-AC1F-4EEE-B4DF-8FA086F062CC}"/>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4"/>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This chart isn't available in your version of Excel.
Editing this shape or saving this workbook in a different file format will permanently break the chart.</a:t>
              </a:r>
            </a:p>
          </xdr:txBody>
        </xdr:sp>
      </mc:Fallback>
    </mc:AlternateContent>
    <xdr:clientData/>
  </xdr:twoCellAnchor>
  <xdr:twoCellAnchor>
    <xdr:from>
      <xdr:col>6</xdr:col>
      <xdr:colOff>0</xdr:colOff>
      <xdr:row>92</xdr:row>
      <xdr:rowOff>0</xdr:rowOff>
    </xdr:from>
    <xdr:to>
      <xdr:col>7</xdr:col>
      <xdr:colOff>771288</xdr:colOff>
      <xdr:row>107</xdr:row>
      <xdr:rowOff>44451</xdr:rowOff>
    </xdr:to>
    <xdr:graphicFrame macro="">
      <xdr:nvGraphicFramePr>
        <xdr:cNvPr id="13" name="Chart 12">
          <a:extLst>
            <a:ext uri="{FF2B5EF4-FFF2-40B4-BE49-F238E27FC236}">
              <a16:creationId xmlns:a16="http://schemas.microsoft.com/office/drawing/2014/main" id="{6E853CD5-A3E3-43A6-AA15-42ED4CE4A1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23</xdr:col>
      <xdr:colOff>506412</xdr:colOff>
      <xdr:row>29</xdr:row>
      <xdr:rowOff>85725</xdr:rowOff>
    </xdr:from>
    <xdr:to>
      <xdr:col>32</xdr:col>
      <xdr:colOff>47625</xdr:colOff>
      <xdr:row>47</xdr:row>
      <xdr:rowOff>63500</xdr:rowOff>
    </xdr:to>
    <mc:AlternateContent xmlns:mc="http://schemas.openxmlformats.org/markup-compatibility/2006">
      <mc:Choice xmlns:cx1="http://schemas.microsoft.com/office/drawing/2015/9/8/chartex" Requires="cx1">
        <xdr:graphicFrame macro="">
          <xdr:nvGraphicFramePr>
            <xdr:cNvPr id="23" name="Chart 22">
              <a:extLst>
                <a:ext uri="{FF2B5EF4-FFF2-40B4-BE49-F238E27FC236}">
                  <a16:creationId xmlns:a16="http://schemas.microsoft.com/office/drawing/2014/main" id="{EEFB943F-B301-1E07-0CBA-25B2CEE7AA4F}"/>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This chart isn't available in your version of Excel.
Editing this shape or saving this workbook in a different file format will permanently break the chart.</a:t>
              </a:r>
            </a:p>
          </xdr:txBody>
        </xdr:sp>
      </mc:Fallback>
    </mc:AlternateContent>
    <xdr:clientData/>
  </xdr:twoCellAnchor>
  <xdr:twoCellAnchor>
    <xdr:from>
      <xdr:col>32</xdr:col>
      <xdr:colOff>476251</xdr:colOff>
      <xdr:row>48</xdr:row>
      <xdr:rowOff>23812</xdr:rowOff>
    </xdr:from>
    <xdr:to>
      <xdr:col>38</xdr:col>
      <xdr:colOff>250032</xdr:colOff>
      <xdr:row>66</xdr:row>
      <xdr:rowOff>3969</xdr:rowOff>
    </xdr:to>
    <mc:AlternateContent xmlns:mc="http://schemas.openxmlformats.org/markup-compatibility/2006">
      <mc:Choice xmlns:cx1="http://schemas.microsoft.com/office/drawing/2015/9/8/chartex" Requires="cx1">
        <xdr:graphicFrame macro="">
          <xdr:nvGraphicFramePr>
            <xdr:cNvPr id="24" name="Chart 23">
              <a:extLst>
                <a:ext uri="{FF2B5EF4-FFF2-40B4-BE49-F238E27FC236}">
                  <a16:creationId xmlns:a16="http://schemas.microsoft.com/office/drawing/2014/main" id="{98DB7B82-BB2D-4357-8315-890894C8CCC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This chart isn't available in your version of Excel.
Editing this shape or saving this workbook in a different file format will permanently break the chart.</a:t>
              </a:r>
            </a:p>
          </xdr:txBody>
        </xdr:sp>
      </mc:Fallback>
    </mc:AlternateContent>
    <xdr:clientData/>
  </xdr:twoCellAnchor>
  <xdr:twoCellAnchor>
    <xdr:from>
      <xdr:col>39</xdr:col>
      <xdr:colOff>0</xdr:colOff>
      <xdr:row>91</xdr:row>
      <xdr:rowOff>26987</xdr:rowOff>
    </xdr:from>
    <xdr:to>
      <xdr:col>43</xdr:col>
      <xdr:colOff>357187</xdr:colOff>
      <xdr:row>109</xdr:row>
      <xdr:rowOff>7144</xdr:rowOff>
    </xdr:to>
    <mc:AlternateContent xmlns:mc="http://schemas.openxmlformats.org/markup-compatibility/2006">
      <mc:Choice xmlns:cx1="http://schemas.microsoft.com/office/drawing/2015/9/8/chartex" Requires="cx1">
        <xdr:graphicFrame macro="">
          <xdr:nvGraphicFramePr>
            <xdr:cNvPr id="26" name="Chart 25">
              <a:extLst>
                <a:ext uri="{FF2B5EF4-FFF2-40B4-BE49-F238E27FC236}">
                  <a16:creationId xmlns:a16="http://schemas.microsoft.com/office/drawing/2014/main" id="{DC9C0F67-C80A-4A5E-9DE2-5A8DB6F413ED}"/>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This chart isn't available in your version of Excel.
Editing this shape or saving this workbook in a different file format will permanently break the chart.</a:t>
              </a:r>
            </a:p>
          </xdr:txBody>
        </xdr:sp>
      </mc:Fallback>
    </mc:AlternateContent>
    <xdr:clientData/>
  </xdr:twoCellAnchor>
  <xdr:twoCellAnchor>
    <xdr:from>
      <xdr:col>43</xdr:col>
      <xdr:colOff>589757</xdr:colOff>
      <xdr:row>91</xdr:row>
      <xdr:rowOff>87313</xdr:rowOff>
    </xdr:from>
    <xdr:to>
      <xdr:col>50</xdr:col>
      <xdr:colOff>561294</xdr:colOff>
      <xdr:row>106</xdr:row>
      <xdr:rowOff>145257</xdr:rowOff>
    </xdr:to>
    <xdr:graphicFrame macro="">
      <xdr:nvGraphicFramePr>
        <xdr:cNvPr id="27" name="Chart 26">
          <a:extLst>
            <a:ext uri="{FF2B5EF4-FFF2-40B4-BE49-F238E27FC236}">
              <a16:creationId xmlns:a16="http://schemas.microsoft.com/office/drawing/2014/main" id="{EEB101E1-FFD5-E649-834B-A1A0E540017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39</xdr:col>
      <xdr:colOff>0</xdr:colOff>
      <xdr:row>111</xdr:row>
      <xdr:rowOff>0</xdr:rowOff>
    </xdr:from>
    <xdr:to>
      <xdr:col>43</xdr:col>
      <xdr:colOff>357187</xdr:colOff>
      <xdr:row>128</xdr:row>
      <xdr:rowOff>170657</xdr:rowOff>
    </xdr:to>
    <mc:AlternateContent xmlns:mc="http://schemas.openxmlformats.org/markup-compatibility/2006">
      <mc:Choice xmlns:cx1="http://schemas.microsoft.com/office/drawing/2015/9/8/chartex" Requires="cx1">
        <xdr:graphicFrame macro="">
          <xdr:nvGraphicFramePr>
            <xdr:cNvPr id="2" name="Chart 1">
              <a:extLst>
                <a:ext uri="{FF2B5EF4-FFF2-40B4-BE49-F238E27FC236}">
                  <a16:creationId xmlns:a16="http://schemas.microsoft.com/office/drawing/2014/main" id="{298A8EE6-EF60-4F4D-8B72-5EB63F4878BE}"/>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5"/>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This chart isn't available in your version of Excel.
Editing this shape or saving this workbook in a different file format will permanently break the chart.</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23</xdr:col>
      <xdr:colOff>0</xdr:colOff>
      <xdr:row>112</xdr:row>
      <xdr:rowOff>0</xdr:rowOff>
    </xdr:from>
    <xdr:to>
      <xdr:col>24</xdr:col>
      <xdr:colOff>917348</xdr:colOff>
      <xdr:row>129</xdr:row>
      <xdr:rowOff>118269</xdr:rowOff>
    </xdr:to>
    <mc:AlternateContent xmlns:mc="http://schemas.openxmlformats.org/markup-compatibility/2006">
      <mc:Choice xmlns:cx1="http://schemas.microsoft.com/office/drawing/2015/9/8/chartex" Requires="cx1">
        <xdr:graphicFrame macro="">
          <xdr:nvGraphicFramePr>
            <xdr:cNvPr id="2" name="Chart 1">
              <a:extLst>
                <a:ext uri="{FF2B5EF4-FFF2-40B4-BE49-F238E27FC236}">
                  <a16:creationId xmlns:a16="http://schemas.microsoft.com/office/drawing/2014/main" id="{8EB47240-C230-44EE-AABB-3B56EF90815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This chart isn't available in your version of Excel.
Editing this shape or saving this workbook in a different file format will permanently break the chart.</a:t>
              </a:r>
            </a:p>
          </xdr:txBody>
        </xdr:sp>
      </mc:Fallback>
    </mc:AlternateContent>
    <xdr:clientData/>
  </xdr:twoCellAnchor>
  <xdr:twoCellAnchor>
    <xdr:from>
      <xdr:col>23</xdr:col>
      <xdr:colOff>0</xdr:colOff>
      <xdr:row>150</xdr:row>
      <xdr:rowOff>0</xdr:rowOff>
    </xdr:from>
    <xdr:to>
      <xdr:col>25</xdr:col>
      <xdr:colOff>0</xdr:colOff>
      <xdr:row>165</xdr:row>
      <xdr:rowOff>25400</xdr:rowOff>
    </xdr:to>
    <xdr:graphicFrame macro="">
      <xdr:nvGraphicFramePr>
        <xdr:cNvPr id="3" name="Chart 2">
          <a:extLst>
            <a:ext uri="{FF2B5EF4-FFF2-40B4-BE49-F238E27FC236}">
              <a16:creationId xmlns:a16="http://schemas.microsoft.com/office/drawing/2014/main" id="{CDE37E95-2BC2-4A5E-8499-24ED3A4E2F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0</xdr:colOff>
      <xdr:row>112</xdr:row>
      <xdr:rowOff>0</xdr:rowOff>
    </xdr:from>
    <xdr:to>
      <xdr:col>26</xdr:col>
      <xdr:colOff>917348</xdr:colOff>
      <xdr:row>129</xdr:row>
      <xdr:rowOff>121444</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C79D1FCD-CDBF-4BF9-8A62-3DD09C9A4CE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This chart isn't available in your version of Excel.
Editing this shape or saving this workbook in a different file format will permanently break the chart.</a:t>
              </a:r>
            </a:p>
          </xdr:txBody>
        </xdr:sp>
      </mc:Fallback>
    </mc:AlternateContent>
    <xdr:clientData/>
  </xdr:twoCellAnchor>
  <xdr:twoCellAnchor>
    <xdr:from>
      <xdr:col>27</xdr:col>
      <xdr:colOff>0</xdr:colOff>
      <xdr:row>112</xdr:row>
      <xdr:rowOff>0</xdr:rowOff>
    </xdr:from>
    <xdr:to>
      <xdr:col>28</xdr:col>
      <xdr:colOff>917348</xdr:colOff>
      <xdr:row>129</xdr:row>
      <xdr:rowOff>124619</xdr:rowOff>
    </xdr:to>
    <mc:AlternateContent xmlns:mc="http://schemas.openxmlformats.org/markup-compatibility/2006">
      <mc:Choice xmlns:cx1="http://schemas.microsoft.com/office/drawing/2015/9/8/chartex" Requires="cx1">
        <xdr:graphicFrame macro="">
          <xdr:nvGraphicFramePr>
            <xdr:cNvPr id="5" name="Chart 4">
              <a:extLst>
                <a:ext uri="{FF2B5EF4-FFF2-40B4-BE49-F238E27FC236}">
                  <a16:creationId xmlns:a16="http://schemas.microsoft.com/office/drawing/2014/main" id="{2EED2D62-801D-49DC-81C2-4069DBB1EC81}"/>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This chart isn't available in your version of Excel.
Editing this shape or saving this workbook in a different file format will permanently break the chart.</a:t>
              </a:r>
            </a:p>
          </xdr:txBody>
        </xdr:sp>
      </mc:Fallback>
    </mc:AlternateContent>
    <xdr:clientData/>
  </xdr:twoCellAnchor>
  <xdr:twoCellAnchor>
    <xdr:from>
      <xdr:col>29</xdr:col>
      <xdr:colOff>0</xdr:colOff>
      <xdr:row>112</xdr:row>
      <xdr:rowOff>0</xdr:rowOff>
    </xdr:from>
    <xdr:to>
      <xdr:col>30</xdr:col>
      <xdr:colOff>917348</xdr:colOff>
      <xdr:row>129</xdr:row>
      <xdr:rowOff>121444</xdr:rowOff>
    </xdr:to>
    <mc:AlternateContent xmlns:mc="http://schemas.openxmlformats.org/markup-compatibility/2006">
      <mc:Choice xmlns:cx1="http://schemas.microsoft.com/office/drawing/2015/9/8/chartex" Requires="cx1">
        <xdr:graphicFrame macro="">
          <xdr:nvGraphicFramePr>
            <xdr:cNvPr id="6" name="Chart 5">
              <a:extLst>
                <a:ext uri="{FF2B5EF4-FFF2-40B4-BE49-F238E27FC236}">
                  <a16:creationId xmlns:a16="http://schemas.microsoft.com/office/drawing/2014/main" id="{06B30BBA-BE4F-4E6A-BBD5-19AC62A7B11C}"/>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5"/>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This chart isn't available in your version of Excel.
Editing this shape or saving this workbook in a different file format will permanently break the chart.</a:t>
              </a:r>
            </a:p>
          </xdr:txBody>
        </xdr:sp>
      </mc:Fallback>
    </mc:AlternateContent>
    <xdr:clientData/>
  </xdr:twoCellAnchor>
  <xdr:twoCellAnchor>
    <xdr:from>
      <xdr:col>31</xdr:col>
      <xdr:colOff>0</xdr:colOff>
      <xdr:row>112</xdr:row>
      <xdr:rowOff>0</xdr:rowOff>
    </xdr:from>
    <xdr:to>
      <xdr:col>32</xdr:col>
      <xdr:colOff>917348</xdr:colOff>
      <xdr:row>129</xdr:row>
      <xdr:rowOff>124619</xdr:rowOff>
    </xdr:to>
    <mc:AlternateContent xmlns:mc="http://schemas.openxmlformats.org/markup-compatibility/2006">
      <mc:Choice xmlns:cx1="http://schemas.microsoft.com/office/drawing/2015/9/8/chartex" Requires="cx1">
        <xdr:graphicFrame macro="">
          <xdr:nvGraphicFramePr>
            <xdr:cNvPr id="7" name="Chart 6">
              <a:extLst>
                <a:ext uri="{FF2B5EF4-FFF2-40B4-BE49-F238E27FC236}">
                  <a16:creationId xmlns:a16="http://schemas.microsoft.com/office/drawing/2014/main" id="{9ADAF82F-8A6A-40CE-BFC6-714F6C8DA72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6"/>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This chart isn't available in your version of Excel.
Editing this shape or saving this workbook in a different file format will permanently break the chart.</a:t>
              </a:r>
            </a:p>
          </xdr:txBody>
        </xdr:sp>
      </mc:Fallback>
    </mc:AlternateContent>
    <xdr:clientData/>
  </xdr:twoCellAnchor>
  <xdr:twoCellAnchor>
    <xdr:from>
      <xdr:col>25</xdr:col>
      <xdr:colOff>0</xdr:colOff>
      <xdr:row>150</xdr:row>
      <xdr:rowOff>0</xdr:rowOff>
    </xdr:from>
    <xdr:to>
      <xdr:col>27</xdr:col>
      <xdr:colOff>0</xdr:colOff>
      <xdr:row>165</xdr:row>
      <xdr:rowOff>28575</xdr:rowOff>
    </xdr:to>
    <xdr:graphicFrame macro="">
      <xdr:nvGraphicFramePr>
        <xdr:cNvPr id="13" name="Chart 12">
          <a:extLst>
            <a:ext uri="{FF2B5EF4-FFF2-40B4-BE49-F238E27FC236}">
              <a16:creationId xmlns:a16="http://schemas.microsoft.com/office/drawing/2014/main" id="{1156C319-E08B-4E6E-B0DF-E3E6EEF106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27</xdr:col>
      <xdr:colOff>0</xdr:colOff>
      <xdr:row>150</xdr:row>
      <xdr:rowOff>0</xdr:rowOff>
    </xdr:from>
    <xdr:to>
      <xdr:col>29</xdr:col>
      <xdr:colOff>0</xdr:colOff>
      <xdr:row>165</xdr:row>
      <xdr:rowOff>25400</xdr:rowOff>
    </xdr:to>
    <xdr:graphicFrame macro="">
      <xdr:nvGraphicFramePr>
        <xdr:cNvPr id="14" name="Chart 13">
          <a:extLst>
            <a:ext uri="{FF2B5EF4-FFF2-40B4-BE49-F238E27FC236}">
              <a16:creationId xmlns:a16="http://schemas.microsoft.com/office/drawing/2014/main" id="{BB1E3A84-A708-4367-9A9A-0CE8977AF5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29</xdr:col>
      <xdr:colOff>0</xdr:colOff>
      <xdr:row>150</xdr:row>
      <xdr:rowOff>0</xdr:rowOff>
    </xdr:from>
    <xdr:to>
      <xdr:col>31</xdr:col>
      <xdr:colOff>0</xdr:colOff>
      <xdr:row>165</xdr:row>
      <xdr:rowOff>28575</xdr:rowOff>
    </xdr:to>
    <xdr:graphicFrame macro="">
      <xdr:nvGraphicFramePr>
        <xdr:cNvPr id="15" name="Chart 14">
          <a:extLst>
            <a:ext uri="{FF2B5EF4-FFF2-40B4-BE49-F238E27FC236}">
              <a16:creationId xmlns:a16="http://schemas.microsoft.com/office/drawing/2014/main" id="{EF515BBE-05A1-47F3-923C-9241F16A61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31</xdr:col>
      <xdr:colOff>0</xdr:colOff>
      <xdr:row>150</xdr:row>
      <xdr:rowOff>0</xdr:rowOff>
    </xdr:from>
    <xdr:to>
      <xdr:col>33</xdr:col>
      <xdr:colOff>0</xdr:colOff>
      <xdr:row>165</xdr:row>
      <xdr:rowOff>25400</xdr:rowOff>
    </xdr:to>
    <xdr:graphicFrame macro="">
      <xdr:nvGraphicFramePr>
        <xdr:cNvPr id="16" name="Chart 15">
          <a:extLst>
            <a:ext uri="{FF2B5EF4-FFF2-40B4-BE49-F238E27FC236}">
              <a16:creationId xmlns:a16="http://schemas.microsoft.com/office/drawing/2014/main" id="{D3B68CEF-0F46-4064-814C-AD8BC88638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33</xdr:col>
      <xdr:colOff>0</xdr:colOff>
      <xdr:row>150</xdr:row>
      <xdr:rowOff>0</xdr:rowOff>
    </xdr:from>
    <xdr:to>
      <xdr:col>35</xdr:col>
      <xdr:colOff>0</xdr:colOff>
      <xdr:row>165</xdr:row>
      <xdr:rowOff>28575</xdr:rowOff>
    </xdr:to>
    <xdr:graphicFrame macro="">
      <xdr:nvGraphicFramePr>
        <xdr:cNvPr id="17" name="Chart 16">
          <a:extLst>
            <a:ext uri="{FF2B5EF4-FFF2-40B4-BE49-F238E27FC236}">
              <a16:creationId xmlns:a16="http://schemas.microsoft.com/office/drawing/2014/main" id="{9CCBFC35-FC37-44D0-89A9-1D0FAC8FF4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35</xdr:col>
      <xdr:colOff>0</xdr:colOff>
      <xdr:row>150</xdr:row>
      <xdr:rowOff>0</xdr:rowOff>
    </xdr:from>
    <xdr:to>
      <xdr:col>37</xdr:col>
      <xdr:colOff>0</xdr:colOff>
      <xdr:row>165</xdr:row>
      <xdr:rowOff>25400</xdr:rowOff>
    </xdr:to>
    <xdr:graphicFrame macro="">
      <xdr:nvGraphicFramePr>
        <xdr:cNvPr id="18" name="Chart 17">
          <a:extLst>
            <a:ext uri="{FF2B5EF4-FFF2-40B4-BE49-F238E27FC236}">
              <a16:creationId xmlns:a16="http://schemas.microsoft.com/office/drawing/2014/main" id="{46A4EF63-9053-4689-B4B6-C0E321506B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37</xdr:col>
      <xdr:colOff>0</xdr:colOff>
      <xdr:row>150</xdr:row>
      <xdr:rowOff>0</xdr:rowOff>
    </xdr:from>
    <xdr:to>
      <xdr:col>39</xdr:col>
      <xdr:colOff>0</xdr:colOff>
      <xdr:row>165</xdr:row>
      <xdr:rowOff>28575</xdr:rowOff>
    </xdr:to>
    <xdr:graphicFrame macro="">
      <xdr:nvGraphicFramePr>
        <xdr:cNvPr id="19" name="Chart 18">
          <a:extLst>
            <a:ext uri="{FF2B5EF4-FFF2-40B4-BE49-F238E27FC236}">
              <a16:creationId xmlns:a16="http://schemas.microsoft.com/office/drawing/2014/main" id="{07960EE4-6332-4DF9-A53D-CB6E90966D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39</xdr:col>
      <xdr:colOff>0</xdr:colOff>
      <xdr:row>150</xdr:row>
      <xdr:rowOff>0</xdr:rowOff>
    </xdr:from>
    <xdr:to>
      <xdr:col>41</xdr:col>
      <xdr:colOff>0</xdr:colOff>
      <xdr:row>165</xdr:row>
      <xdr:rowOff>25400</xdr:rowOff>
    </xdr:to>
    <xdr:graphicFrame macro="">
      <xdr:nvGraphicFramePr>
        <xdr:cNvPr id="20" name="Chart 19">
          <a:extLst>
            <a:ext uri="{FF2B5EF4-FFF2-40B4-BE49-F238E27FC236}">
              <a16:creationId xmlns:a16="http://schemas.microsoft.com/office/drawing/2014/main" id="{A649E7F2-BCE9-45F2-A635-8249E9E070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41</xdr:col>
      <xdr:colOff>0</xdr:colOff>
      <xdr:row>150</xdr:row>
      <xdr:rowOff>0</xdr:rowOff>
    </xdr:from>
    <xdr:to>
      <xdr:col>43</xdr:col>
      <xdr:colOff>0</xdr:colOff>
      <xdr:row>165</xdr:row>
      <xdr:rowOff>28575</xdr:rowOff>
    </xdr:to>
    <xdr:graphicFrame macro="">
      <xdr:nvGraphicFramePr>
        <xdr:cNvPr id="21" name="Chart 20">
          <a:extLst>
            <a:ext uri="{FF2B5EF4-FFF2-40B4-BE49-F238E27FC236}">
              <a16:creationId xmlns:a16="http://schemas.microsoft.com/office/drawing/2014/main" id="{9929529E-73D4-46CB-8810-9CC15A893B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1788583</xdr:colOff>
      <xdr:row>111</xdr:row>
      <xdr:rowOff>10584</xdr:rowOff>
    </xdr:from>
    <xdr:to>
      <xdr:col>12</xdr:col>
      <xdr:colOff>1661583</xdr:colOff>
      <xdr:row>128</xdr:row>
      <xdr:rowOff>135202</xdr:rowOff>
    </xdr:to>
    <mc:AlternateContent xmlns:mc="http://schemas.openxmlformats.org/markup-compatibility/2006">
      <mc:Choice xmlns:cx1="http://schemas.microsoft.com/office/drawing/2015/9/8/chartex" Requires="cx1">
        <xdr:graphicFrame macro="">
          <xdr:nvGraphicFramePr>
            <xdr:cNvPr id="24" name="Chart 23">
              <a:extLst>
                <a:ext uri="{FF2B5EF4-FFF2-40B4-BE49-F238E27FC236}">
                  <a16:creationId xmlns:a16="http://schemas.microsoft.com/office/drawing/2014/main" id="{D498B64F-A789-4D75-B736-D22D4C260BF5}"/>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6"/>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This chart isn't available in your version of Excel.
Editing this shape or saving this workbook in a different file format will permanently break the chart.</a:t>
              </a:r>
            </a:p>
          </xdr:txBody>
        </xdr:sp>
      </mc:Fallback>
    </mc:AlternateContent>
    <xdr:clientData/>
  </xdr:twoCellAnchor>
  <xdr:twoCellAnchor>
    <xdr:from>
      <xdr:col>13</xdr:col>
      <xdr:colOff>0</xdr:colOff>
      <xdr:row>111</xdr:row>
      <xdr:rowOff>0</xdr:rowOff>
    </xdr:from>
    <xdr:to>
      <xdr:col>13</xdr:col>
      <xdr:colOff>1675342</xdr:colOff>
      <xdr:row>128</xdr:row>
      <xdr:rowOff>127793</xdr:rowOff>
    </xdr:to>
    <mc:AlternateContent xmlns:mc="http://schemas.openxmlformats.org/markup-compatibility/2006">
      <mc:Choice xmlns:cx1="http://schemas.microsoft.com/office/drawing/2015/9/8/chartex" Requires="cx1">
        <xdr:graphicFrame macro="">
          <xdr:nvGraphicFramePr>
            <xdr:cNvPr id="25" name="Chart 24">
              <a:extLst>
                <a:ext uri="{FF2B5EF4-FFF2-40B4-BE49-F238E27FC236}">
                  <a16:creationId xmlns:a16="http://schemas.microsoft.com/office/drawing/2014/main" id="{95C1EB79-B08E-4893-BF56-02468163AEEF}"/>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7"/>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This chart isn't available in your version of Excel.
Editing this shape or saving this workbook in a different file format will permanently break the chart.</a:t>
              </a:r>
            </a:p>
          </xdr:txBody>
        </xdr:sp>
      </mc:Fallback>
    </mc:AlternateContent>
    <xdr:clientData/>
  </xdr:twoCellAnchor>
  <xdr:twoCellAnchor>
    <xdr:from>
      <xdr:col>15</xdr:col>
      <xdr:colOff>0</xdr:colOff>
      <xdr:row>111</xdr:row>
      <xdr:rowOff>0</xdr:rowOff>
    </xdr:from>
    <xdr:to>
      <xdr:col>16</xdr:col>
      <xdr:colOff>479426</xdr:colOff>
      <xdr:row>128</xdr:row>
      <xdr:rowOff>127793</xdr:rowOff>
    </xdr:to>
    <mc:AlternateContent xmlns:mc="http://schemas.openxmlformats.org/markup-compatibility/2006">
      <mc:Choice xmlns:cx1="http://schemas.microsoft.com/office/drawing/2015/9/8/chartex" Requires="cx1">
        <xdr:graphicFrame macro="">
          <xdr:nvGraphicFramePr>
            <xdr:cNvPr id="26" name="Chart 25">
              <a:extLst>
                <a:ext uri="{FF2B5EF4-FFF2-40B4-BE49-F238E27FC236}">
                  <a16:creationId xmlns:a16="http://schemas.microsoft.com/office/drawing/2014/main" id="{02E3A425-8984-4CB5-A7FC-B68E63ADAE57}"/>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8"/>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This chart isn't available in your version of Excel.
Editing this shape or saving this workbook in a different file format will permanently break the chart.</a:t>
              </a:r>
            </a:p>
          </xdr:txBody>
        </xdr:sp>
      </mc:Fallback>
    </mc:AlternateContent>
    <xdr:clientData/>
  </xdr:twoCellAnchor>
  <xdr:twoCellAnchor>
    <xdr:from>
      <xdr:col>23</xdr:col>
      <xdr:colOff>0</xdr:colOff>
      <xdr:row>131</xdr:row>
      <xdr:rowOff>0</xdr:rowOff>
    </xdr:from>
    <xdr:to>
      <xdr:col>25</xdr:col>
      <xdr:colOff>0</xdr:colOff>
      <xdr:row>146</xdr:row>
      <xdr:rowOff>44450</xdr:rowOff>
    </xdr:to>
    <xdr:graphicFrame macro="">
      <xdr:nvGraphicFramePr>
        <xdr:cNvPr id="27" name="Chart 26">
          <a:extLst>
            <a:ext uri="{FF2B5EF4-FFF2-40B4-BE49-F238E27FC236}">
              <a16:creationId xmlns:a16="http://schemas.microsoft.com/office/drawing/2014/main" id="{374482F8-666A-4D83-A1A6-15A7DA6A51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25</xdr:col>
      <xdr:colOff>0</xdr:colOff>
      <xdr:row>131</xdr:row>
      <xdr:rowOff>0</xdr:rowOff>
    </xdr:from>
    <xdr:to>
      <xdr:col>27</xdr:col>
      <xdr:colOff>0</xdr:colOff>
      <xdr:row>146</xdr:row>
      <xdr:rowOff>47625</xdr:rowOff>
    </xdr:to>
    <xdr:graphicFrame macro="">
      <xdr:nvGraphicFramePr>
        <xdr:cNvPr id="28" name="Chart 27">
          <a:extLst>
            <a:ext uri="{FF2B5EF4-FFF2-40B4-BE49-F238E27FC236}">
              <a16:creationId xmlns:a16="http://schemas.microsoft.com/office/drawing/2014/main" id="{5DDA8598-535C-4683-B9B4-E9C2F9B3D6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27</xdr:col>
      <xdr:colOff>0</xdr:colOff>
      <xdr:row>131</xdr:row>
      <xdr:rowOff>0</xdr:rowOff>
    </xdr:from>
    <xdr:to>
      <xdr:col>29</xdr:col>
      <xdr:colOff>0</xdr:colOff>
      <xdr:row>146</xdr:row>
      <xdr:rowOff>44450</xdr:rowOff>
    </xdr:to>
    <xdr:graphicFrame macro="">
      <xdr:nvGraphicFramePr>
        <xdr:cNvPr id="29" name="Chart 28">
          <a:extLst>
            <a:ext uri="{FF2B5EF4-FFF2-40B4-BE49-F238E27FC236}">
              <a16:creationId xmlns:a16="http://schemas.microsoft.com/office/drawing/2014/main" id="{F60E6C22-9BEC-4F54-B41B-364217BD74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29</xdr:col>
      <xdr:colOff>0</xdr:colOff>
      <xdr:row>131</xdr:row>
      <xdr:rowOff>0</xdr:rowOff>
    </xdr:from>
    <xdr:to>
      <xdr:col>31</xdr:col>
      <xdr:colOff>0</xdr:colOff>
      <xdr:row>146</xdr:row>
      <xdr:rowOff>47625</xdr:rowOff>
    </xdr:to>
    <xdr:graphicFrame macro="">
      <xdr:nvGraphicFramePr>
        <xdr:cNvPr id="30" name="Chart 29">
          <a:extLst>
            <a:ext uri="{FF2B5EF4-FFF2-40B4-BE49-F238E27FC236}">
              <a16:creationId xmlns:a16="http://schemas.microsoft.com/office/drawing/2014/main" id="{C12E7F58-8787-4FFA-9558-22F57A6A99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31</xdr:col>
      <xdr:colOff>0</xdr:colOff>
      <xdr:row>131</xdr:row>
      <xdr:rowOff>0</xdr:rowOff>
    </xdr:from>
    <xdr:to>
      <xdr:col>33</xdr:col>
      <xdr:colOff>0</xdr:colOff>
      <xdr:row>146</xdr:row>
      <xdr:rowOff>44450</xdr:rowOff>
    </xdr:to>
    <xdr:graphicFrame macro="">
      <xdr:nvGraphicFramePr>
        <xdr:cNvPr id="31" name="Chart 30">
          <a:extLst>
            <a:ext uri="{FF2B5EF4-FFF2-40B4-BE49-F238E27FC236}">
              <a16:creationId xmlns:a16="http://schemas.microsoft.com/office/drawing/2014/main" id="{022F7CFB-B9D5-4329-BF2A-9A2CFC3765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33</xdr:col>
      <xdr:colOff>0</xdr:colOff>
      <xdr:row>131</xdr:row>
      <xdr:rowOff>0</xdr:rowOff>
    </xdr:from>
    <xdr:to>
      <xdr:col>35</xdr:col>
      <xdr:colOff>0</xdr:colOff>
      <xdr:row>146</xdr:row>
      <xdr:rowOff>47625</xdr:rowOff>
    </xdr:to>
    <xdr:graphicFrame macro="">
      <xdr:nvGraphicFramePr>
        <xdr:cNvPr id="32" name="Chart 31">
          <a:extLst>
            <a:ext uri="{FF2B5EF4-FFF2-40B4-BE49-F238E27FC236}">
              <a16:creationId xmlns:a16="http://schemas.microsoft.com/office/drawing/2014/main" id="{EEA797F2-0997-477B-B7E0-5150C56995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35</xdr:col>
      <xdr:colOff>0</xdr:colOff>
      <xdr:row>131</xdr:row>
      <xdr:rowOff>0</xdr:rowOff>
    </xdr:from>
    <xdr:to>
      <xdr:col>37</xdr:col>
      <xdr:colOff>0</xdr:colOff>
      <xdr:row>146</xdr:row>
      <xdr:rowOff>44450</xdr:rowOff>
    </xdr:to>
    <xdr:graphicFrame macro="">
      <xdr:nvGraphicFramePr>
        <xdr:cNvPr id="33" name="Chart 32">
          <a:extLst>
            <a:ext uri="{FF2B5EF4-FFF2-40B4-BE49-F238E27FC236}">
              <a16:creationId xmlns:a16="http://schemas.microsoft.com/office/drawing/2014/main" id="{36F992E9-AD63-4123-972B-9E98F86B41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37</xdr:col>
      <xdr:colOff>0</xdr:colOff>
      <xdr:row>131</xdr:row>
      <xdr:rowOff>0</xdr:rowOff>
    </xdr:from>
    <xdr:to>
      <xdr:col>39</xdr:col>
      <xdr:colOff>0</xdr:colOff>
      <xdr:row>146</xdr:row>
      <xdr:rowOff>47625</xdr:rowOff>
    </xdr:to>
    <xdr:graphicFrame macro="">
      <xdr:nvGraphicFramePr>
        <xdr:cNvPr id="34" name="Chart 33">
          <a:extLst>
            <a:ext uri="{FF2B5EF4-FFF2-40B4-BE49-F238E27FC236}">
              <a16:creationId xmlns:a16="http://schemas.microsoft.com/office/drawing/2014/main" id="{2F5589F6-1DEB-4298-BB28-0D1A76E8D5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39</xdr:col>
      <xdr:colOff>0</xdr:colOff>
      <xdr:row>131</xdr:row>
      <xdr:rowOff>0</xdr:rowOff>
    </xdr:from>
    <xdr:to>
      <xdr:col>41</xdr:col>
      <xdr:colOff>0</xdr:colOff>
      <xdr:row>146</xdr:row>
      <xdr:rowOff>44450</xdr:rowOff>
    </xdr:to>
    <xdr:graphicFrame macro="">
      <xdr:nvGraphicFramePr>
        <xdr:cNvPr id="35" name="Chart 34">
          <a:extLst>
            <a:ext uri="{FF2B5EF4-FFF2-40B4-BE49-F238E27FC236}">
              <a16:creationId xmlns:a16="http://schemas.microsoft.com/office/drawing/2014/main" id="{869597A8-E30A-4A78-B847-932F833E96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41</xdr:col>
      <xdr:colOff>0</xdr:colOff>
      <xdr:row>131</xdr:row>
      <xdr:rowOff>0</xdr:rowOff>
    </xdr:from>
    <xdr:to>
      <xdr:col>43</xdr:col>
      <xdr:colOff>0</xdr:colOff>
      <xdr:row>146</xdr:row>
      <xdr:rowOff>47625</xdr:rowOff>
    </xdr:to>
    <xdr:graphicFrame macro="">
      <xdr:nvGraphicFramePr>
        <xdr:cNvPr id="36" name="Chart 35">
          <a:extLst>
            <a:ext uri="{FF2B5EF4-FFF2-40B4-BE49-F238E27FC236}">
              <a16:creationId xmlns:a16="http://schemas.microsoft.com/office/drawing/2014/main" id="{34879DC5-BA01-4A62-8F40-DF8633B1E5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13</xdr:col>
      <xdr:colOff>396874</xdr:colOff>
      <xdr:row>131</xdr:row>
      <xdr:rowOff>115359</xdr:rowOff>
    </xdr:from>
    <xdr:to>
      <xdr:col>16</xdr:col>
      <xdr:colOff>174624</xdr:colOff>
      <xdr:row>146</xdr:row>
      <xdr:rowOff>159809</xdr:rowOff>
    </xdr:to>
    <xdr:graphicFrame macro="">
      <xdr:nvGraphicFramePr>
        <xdr:cNvPr id="37" name="Chart 36">
          <a:extLst>
            <a:ext uri="{FF2B5EF4-FFF2-40B4-BE49-F238E27FC236}">
              <a16:creationId xmlns:a16="http://schemas.microsoft.com/office/drawing/2014/main" id="{092BC8EB-F2C2-40F3-9934-909A002B9A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8</xdr:col>
      <xdr:colOff>941916</xdr:colOff>
      <xdr:row>116</xdr:row>
      <xdr:rowOff>95251</xdr:rowOff>
    </xdr:from>
    <xdr:to>
      <xdr:col>11</xdr:col>
      <xdr:colOff>582083</xdr:colOff>
      <xdr:row>131</xdr:row>
      <xdr:rowOff>139701</xdr:rowOff>
    </xdr:to>
    <xdr:graphicFrame macro="">
      <xdr:nvGraphicFramePr>
        <xdr:cNvPr id="38" name="Chart 37">
          <a:extLst>
            <a:ext uri="{FF2B5EF4-FFF2-40B4-BE49-F238E27FC236}">
              <a16:creationId xmlns:a16="http://schemas.microsoft.com/office/drawing/2014/main" id="{B9FF3127-DFFE-4069-91E7-03347B1715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4</xdr:col>
      <xdr:colOff>0</xdr:colOff>
      <xdr:row>117</xdr:row>
      <xdr:rowOff>0</xdr:rowOff>
    </xdr:from>
    <xdr:to>
      <xdr:col>6</xdr:col>
      <xdr:colOff>518584</xdr:colOff>
      <xdr:row>132</xdr:row>
      <xdr:rowOff>44450</xdr:rowOff>
    </xdr:to>
    <xdr:graphicFrame macro="">
      <xdr:nvGraphicFramePr>
        <xdr:cNvPr id="39" name="Chart 38">
          <a:extLst>
            <a:ext uri="{FF2B5EF4-FFF2-40B4-BE49-F238E27FC236}">
              <a16:creationId xmlns:a16="http://schemas.microsoft.com/office/drawing/2014/main" id="{E2226DCE-1D9D-46E7-BB95-0D09D3E88A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47</xdr:col>
      <xdr:colOff>0</xdr:colOff>
      <xdr:row>107</xdr:row>
      <xdr:rowOff>178594</xdr:rowOff>
    </xdr:from>
    <xdr:to>
      <xdr:col>57</xdr:col>
      <xdr:colOff>31750</xdr:colOff>
      <xdr:row>129</xdr:row>
      <xdr:rowOff>121444</xdr:rowOff>
    </xdr:to>
    <mc:AlternateContent xmlns:mc="http://schemas.openxmlformats.org/markup-compatibility/2006">
      <mc:Choice xmlns:cx1="http://schemas.microsoft.com/office/drawing/2015/9/8/chartex" Requires="cx1">
        <xdr:graphicFrame macro="">
          <xdr:nvGraphicFramePr>
            <xdr:cNvPr id="22" name="Chart 21">
              <a:extLst>
                <a:ext uri="{FF2B5EF4-FFF2-40B4-BE49-F238E27FC236}">
                  <a16:creationId xmlns:a16="http://schemas.microsoft.com/office/drawing/2014/main" id="{07F3B4CF-E363-4B3C-994C-408B6D8BA27B}"/>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2"/>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This chart isn't available in your version of Excel.
Editing this shape or saving this workbook in a different file format will permanently break the chart.</a:t>
              </a:r>
            </a:p>
          </xdr:txBody>
        </xdr:sp>
      </mc:Fallback>
    </mc:AlternateContent>
    <xdr:clientData/>
  </xdr:twoCellAnchor>
  <xdr:twoCellAnchor>
    <xdr:from>
      <xdr:col>46</xdr:col>
      <xdr:colOff>805589</xdr:colOff>
      <xdr:row>130</xdr:row>
      <xdr:rowOff>178231</xdr:rowOff>
    </xdr:from>
    <xdr:to>
      <xdr:col>49</xdr:col>
      <xdr:colOff>347098</xdr:colOff>
      <xdr:row>145</xdr:row>
      <xdr:rowOff>15498</xdr:rowOff>
    </xdr:to>
    <xdr:graphicFrame macro="">
      <xdr:nvGraphicFramePr>
        <xdr:cNvPr id="41" name="Chart 40">
          <a:extLst>
            <a:ext uri="{FF2B5EF4-FFF2-40B4-BE49-F238E27FC236}">
              <a16:creationId xmlns:a16="http://schemas.microsoft.com/office/drawing/2014/main" id="{7CCBF484-FCB0-B892-285B-08B7A9C618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49</xdr:col>
      <xdr:colOff>540827</xdr:colOff>
      <xdr:row>130</xdr:row>
      <xdr:rowOff>177584</xdr:rowOff>
    </xdr:from>
    <xdr:to>
      <xdr:col>52</xdr:col>
      <xdr:colOff>372929</xdr:colOff>
      <xdr:row>145</xdr:row>
      <xdr:rowOff>14851</xdr:rowOff>
    </xdr:to>
    <xdr:graphicFrame macro="">
      <xdr:nvGraphicFramePr>
        <xdr:cNvPr id="42" name="Chart 41">
          <a:extLst>
            <a:ext uri="{FF2B5EF4-FFF2-40B4-BE49-F238E27FC236}">
              <a16:creationId xmlns:a16="http://schemas.microsoft.com/office/drawing/2014/main" id="{5B617546-06E8-408A-943B-71F9BEFEE8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33</xdr:col>
      <xdr:colOff>0</xdr:colOff>
      <xdr:row>112</xdr:row>
      <xdr:rowOff>0</xdr:rowOff>
    </xdr:from>
    <xdr:to>
      <xdr:col>34</xdr:col>
      <xdr:colOff>907823</xdr:colOff>
      <xdr:row>129</xdr:row>
      <xdr:rowOff>124619</xdr:rowOff>
    </xdr:to>
    <mc:AlternateContent xmlns:mc="http://schemas.openxmlformats.org/markup-compatibility/2006">
      <mc:Choice xmlns:cx1="http://schemas.microsoft.com/office/drawing/2015/9/8/chartex" Requires="cx1">
        <xdr:graphicFrame macro="">
          <xdr:nvGraphicFramePr>
            <xdr:cNvPr id="43" name="Chart 42">
              <a:extLst>
                <a:ext uri="{FF2B5EF4-FFF2-40B4-BE49-F238E27FC236}">
                  <a16:creationId xmlns:a16="http://schemas.microsoft.com/office/drawing/2014/main" id="{FCDDE34E-6798-4B08-A604-3758E39E6577}"/>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5"/>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This chart isn't available in your version of Excel.
Editing this shape or saving this workbook in a different file format will permanently break the chart.</a:t>
              </a:r>
            </a:p>
          </xdr:txBody>
        </xdr:sp>
      </mc:Fallback>
    </mc:AlternateContent>
    <xdr:clientData/>
  </xdr:twoCellAnchor>
  <xdr:twoCellAnchor>
    <xdr:from>
      <xdr:col>35</xdr:col>
      <xdr:colOff>0</xdr:colOff>
      <xdr:row>112</xdr:row>
      <xdr:rowOff>0</xdr:rowOff>
    </xdr:from>
    <xdr:to>
      <xdr:col>36</xdr:col>
      <xdr:colOff>907823</xdr:colOff>
      <xdr:row>129</xdr:row>
      <xdr:rowOff>124619</xdr:rowOff>
    </xdr:to>
    <mc:AlternateContent xmlns:mc="http://schemas.openxmlformats.org/markup-compatibility/2006">
      <mc:Choice xmlns:cx1="http://schemas.microsoft.com/office/drawing/2015/9/8/chartex" Requires="cx1">
        <xdr:graphicFrame macro="">
          <xdr:nvGraphicFramePr>
            <xdr:cNvPr id="44" name="Chart 43">
              <a:extLst>
                <a:ext uri="{FF2B5EF4-FFF2-40B4-BE49-F238E27FC236}">
                  <a16:creationId xmlns:a16="http://schemas.microsoft.com/office/drawing/2014/main" id="{0BE0609C-FBF8-4CD6-9716-2115002EA639}"/>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6"/>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This chart isn't available in your version of Excel.
Editing this shape or saving this workbook in a different file format will permanently break the chart.</a:t>
              </a:r>
            </a:p>
          </xdr:txBody>
        </xdr:sp>
      </mc:Fallback>
    </mc:AlternateContent>
    <xdr:clientData/>
  </xdr:twoCellAnchor>
  <xdr:twoCellAnchor>
    <xdr:from>
      <xdr:col>37</xdr:col>
      <xdr:colOff>0</xdr:colOff>
      <xdr:row>112</xdr:row>
      <xdr:rowOff>0</xdr:rowOff>
    </xdr:from>
    <xdr:to>
      <xdr:col>39</xdr:col>
      <xdr:colOff>2948</xdr:colOff>
      <xdr:row>129</xdr:row>
      <xdr:rowOff>124619</xdr:rowOff>
    </xdr:to>
    <mc:AlternateContent xmlns:mc="http://schemas.openxmlformats.org/markup-compatibility/2006">
      <mc:Choice xmlns:cx1="http://schemas.microsoft.com/office/drawing/2015/9/8/chartex" Requires="cx1">
        <xdr:graphicFrame macro="">
          <xdr:nvGraphicFramePr>
            <xdr:cNvPr id="45" name="Chart 44">
              <a:extLst>
                <a:ext uri="{FF2B5EF4-FFF2-40B4-BE49-F238E27FC236}">
                  <a16:creationId xmlns:a16="http://schemas.microsoft.com/office/drawing/2014/main" id="{87975634-7EDB-4569-A018-F03AE6159415}"/>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7"/>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This chart isn't available in your version of Excel.
Editing this shape or saving this workbook in a different file format will permanently break the chart.</a:t>
              </a:r>
            </a:p>
          </xdr:txBody>
        </xdr:sp>
      </mc:Fallback>
    </mc:AlternateContent>
    <xdr:clientData/>
  </xdr:twoCellAnchor>
  <xdr:twoCellAnchor>
    <xdr:from>
      <xdr:col>39</xdr:col>
      <xdr:colOff>0</xdr:colOff>
      <xdr:row>112</xdr:row>
      <xdr:rowOff>0</xdr:rowOff>
    </xdr:from>
    <xdr:to>
      <xdr:col>41</xdr:col>
      <xdr:colOff>2948</xdr:colOff>
      <xdr:row>129</xdr:row>
      <xdr:rowOff>124619</xdr:rowOff>
    </xdr:to>
    <mc:AlternateContent xmlns:mc="http://schemas.openxmlformats.org/markup-compatibility/2006">
      <mc:Choice xmlns:cx1="http://schemas.microsoft.com/office/drawing/2015/9/8/chartex" Requires="cx1">
        <xdr:graphicFrame macro="">
          <xdr:nvGraphicFramePr>
            <xdr:cNvPr id="46" name="Chart 45">
              <a:extLst>
                <a:ext uri="{FF2B5EF4-FFF2-40B4-BE49-F238E27FC236}">
                  <a16:creationId xmlns:a16="http://schemas.microsoft.com/office/drawing/2014/main" id="{FF00D217-0BC8-48F6-9B57-234EF156E495}"/>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8"/>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This chart isn't available in your version of Excel.
Editing this shape or saving this workbook in a different file format will permanently break the chart.</a:t>
              </a:r>
            </a:p>
          </xdr:txBody>
        </xdr:sp>
      </mc:Fallback>
    </mc:AlternateContent>
    <xdr:clientData/>
  </xdr:twoCellAnchor>
  <xdr:twoCellAnchor>
    <xdr:from>
      <xdr:col>41</xdr:col>
      <xdr:colOff>0</xdr:colOff>
      <xdr:row>112</xdr:row>
      <xdr:rowOff>0</xdr:rowOff>
    </xdr:from>
    <xdr:to>
      <xdr:col>43</xdr:col>
      <xdr:colOff>2948</xdr:colOff>
      <xdr:row>129</xdr:row>
      <xdr:rowOff>124619</xdr:rowOff>
    </xdr:to>
    <mc:AlternateContent xmlns:mc="http://schemas.openxmlformats.org/markup-compatibility/2006">
      <mc:Choice xmlns:cx1="http://schemas.microsoft.com/office/drawing/2015/9/8/chartex" Requires="cx1">
        <xdr:graphicFrame macro="">
          <xdr:nvGraphicFramePr>
            <xdr:cNvPr id="47" name="Chart 46">
              <a:extLst>
                <a:ext uri="{FF2B5EF4-FFF2-40B4-BE49-F238E27FC236}">
                  <a16:creationId xmlns:a16="http://schemas.microsoft.com/office/drawing/2014/main" id="{2184B1D6-9F03-4920-9A93-591BA66EC687}"/>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9"/>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This chart isn't available in your version of Excel.
Editing this shape or saving this workbook in a different file format will permanently break the chart.</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23</xdr:row>
      <xdr:rowOff>4761</xdr:rowOff>
    </xdr:from>
    <xdr:to>
      <xdr:col>4</xdr:col>
      <xdr:colOff>323850</xdr:colOff>
      <xdr:row>48</xdr:row>
      <xdr:rowOff>47625</xdr:rowOff>
    </xdr:to>
    <xdr:graphicFrame macro="">
      <xdr:nvGraphicFramePr>
        <xdr:cNvPr id="2" name="Chart 1">
          <a:extLst>
            <a:ext uri="{FF2B5EF4-FFF2-40B4-BE49-F238E27FC236}">
              <a16:creationId xmlns:a16="http://schemas.microsoft.com/office/drawing/2014/main" id="{CBA51CED-B774-6FD7-6D65-0DE403F25F5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22</xdr:row>
      <xdr:rowOff>190499</xdr:rowOff>
    </xdr:from>
    <xdr:to>
      <xdr:col>10</xdr:col>
      <xdr:colOff>400050</xdr:colOff>
      <xdr:row>48</xdr:row>
      <xdr:rowOff>28575</xdr:rowOff>
    </xdr:to>
    <xdr:graphicFrame macro="">
      <xdr:nvGraphicFramePr>
        <xdr:cNvPr id="3" name="Chart 2">
          <a:extLst>
            <a:ext uri="{FF2B5EF4-FFF2-40B4-BE49-F238E27FC236}">
              <a16:creationId xmlns:a16="http://schemas.microsoft.com/office/drawing/2014/main" id="{2FD6E34E-09A7-4F68-BF5E-AF0CF74D48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0</xdr:colOff>
      <xdr:row>23</xdr:row>
      <xdr:rowOff>0</xdr:rowOff>
    </xdr:from>
    <xdr:to>
      <xdr:col>16</xdr:col>
      <xdr:colOff>400050</xdr:colOff>
      <xdr:row>37</xdr:row>
      <xdr:rowOff>76200</xdr:rowOff>
    </xdr:to>
    <xdr:graphicFrame macro="">
      <xdr:nvGraphicFramePr>
        <xdr:cNvPr id="4" name="Chart 3">
          <a:extLst>
            <a:ext uri="{FF2B5EF4-FFF2-40B4-BE49-F238E27FC236}">
              <a16:creationId xmlns:a16="http://schemas.microsoft.com/office/drawing/2014/main" id="{C53C364B-C9AE-41EA-BC39-9659426B82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0</xdr:colOff>
      <xdr:row>39</xdr:row>
      <xdr:rowOff>0</xdr:rowOff>
    </xdr:from>
    <xdr:to>
      <xdr:col>18</xdr:col>
      <xdr:colOff>0</xdr:colOff>
      <xdr:row>53</xdr:row>
      <xdr:rowOff>76200</xdr:rowOff>
    </xdr:to>
    <xdr:graphicFrame macro="">
      <xdr:nvGraphicFramePr>
        <xdr:cNvPr id="5" name="Chart 4">
          <a:extLst>
            <a:ext uri="{FF2B5EF4-FFF2-40B4-BE49-F238E27FC236}">
              <a16:creationId xmlns:a16="http://schemas.microsoft.com/office/drawing/2014/main" id="{96523111-E55F-498A-BAE4-AF1ABE9F32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185737</xdr:colOff>
      <xdr:row>34</xdr:row>
      <xdr:rowOff>47631</xdr:rowOff>
    </xdr:from>
    <xdr:to>
      <xdr:col>4</xdr:col>
      <xdr:colOff>9525</xdr:colOff>
      <xdr:row>48</xdr:row>
      <xdr:rowOff>123831</xdr:rowOff>
    </xdr:to>
    <xdr:graphicFrame macro="">
      <xdr:nvGraphicFramePr>
        <xdr:cNvPr id="3" name="Chart 2">
          <a:extLst>
            <a:ext uri="{FF2B5EF4-FFF2-40B4-BE49-F238E27FC236}">
              <a16:creationId xmlns:a16="http://schemas.microsoft.com/office/drawing/2014/main" id="{D847A597-FD99-143F-B7C7-3DE712C4255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34</xdr:row>
      <xdr:rowOff>0</xdr:rowOff>
    </xdr:from>
    <xdr:to>
      <xdr:col>7</xdr:col>
      <xdr:colOff>433388</xdr:colOff>
      <xdr:row>48</xdr:row>
      <xdr:rowOff>76200</xdr:rowOff>
    </xdr:to>
    <xdr:graphicFrame macro="">
      <xdr:nvGraphicFramePr>
        <xdr:cNvPr id="6" name="Chart 5">
          <a:extLst>
            <a:ext uri="{FF2B5EF4-FFF2-40B4-BE49-F238E27FC236}">
              <a16:creationId xmlns:a16="http://schemas.microsoft.com/office/drawing/2014/main" id="{09F79BDF-CACB-488B-9A29-7D4BBF9117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34</xdr:row>
      <xdr:rowOff>0</xdr:rowOff>
    </xdr:from>
    <xdr:to>
      <xdr:col>10</xdr:col>
      <xdr:colOff>433388</xdr:colOff>
      <xdr:row>48</xdr:row>
      <xdr:rowOff>76200</xdr:rowOff>
    </xdr:to>
    <xdr:graphicFrame macro="">
      <xdr:nvGraphicFramePr>
        <xdr:cNvPr id="7" name="Chart 6">
          <a:extLst>
            <a:ext uri="{FF2B5EF4-FFF2-40B4-BE49-F238E27FC236}">
              <a16:creationId xmlns:a16="http://schemas.microsoft.com/office/drawing/2014/main" id="{68ABC8FD-8183-43CC-9657-5CFD35F680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0</xdr:colOff>
      <xdr:row>34</xdr:row>
      <xdr:rowOff>0</xdr:rowOff>
    </xdr:from>
    <xdr:to>
      <xdr:col>13</xdr:col>
      <xdr:colOff>433388</xdr:colOff>
      <xdr:row>48</xdr:row>
      <xdr:rowOff>76200</xdr:rowOff>
    </xdr:to>
    <xdr:graphicFrame macro="">
      <xdr:nvGraphicFramePr>
        <xdr:cNvPr id="8" name="Chart 7">
          <a:extLst>
            <a:ext uri="{FF2B5EF4-FFF2-40B4-BE49-F238E27FC236}">
              <a16:creationId xmlns:a16="http://schemas.microsoft.com/office/drawing/2014/main" id="{93338FF7-7994-4699-AEDA-33F90F64E3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0</xdr:colOff>
      <xdr:row>34</xdr:row>
      <xdr:rowOff>12700</xdr:rowOff>
    </xdr:from>
    <xdr:to>
      <xdr:col>16</xdr:col>
      <xdr:colOff>431800</xdr:colOff>
      <xdr:row>48</xdr:row>
      <xdr:rowOff>25400</xdr:rowOff>
    </xdr:to>
    <xdr:graphicFrame macro="">
      <xdr:nvGraphicFramePr>
        <xdr:cNvPr id="9" name="Chart 8">
          <a:extLst>
            <a:ext uri="{FF2B5EF4-FFF2-40B4-BE49-F238E27FC236}">
              <a16:creationId xmlns:a16="http://schemas.microsoft.com/office/drawing/2014/main" id="{D8AE8CE6-56DD-4050-AD31-B24597B0C2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546100</xdr:colOff>
      <xdr:row>34</xdr:row>
      <xdr:rowOff>0</xdr:rowOff>
    </xdr:from>
    <xdr:to>
      <xdr:col>19</xdr:col>
      <xdr:colOff>381000</xdr:colOff>
      <xdr:row>48</xdr:row>
      <xdr:rowOff>25400</xdr:rowOff>
    </xdr:to>
    <xdr:graphicFrame macro="">
      <xdr:nvGraphicFramePr>
        <xdr:cNvPr id="10" name="Chart 9">
          <a:extLst>
            <a:ext uri="{FF2B5EF4-FFF2-40B4-BE49-F238E27FC236}">
              <a16:creationId xmlns:a16="http://schemas.microsoft.com/office/drawing/2014/main" id="{A1676823-0AA4-4BC6-9A5A-152431030D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20</xdr:col>
      <xdr:colOff>0</xdr:colOff>
      <xdr:row>34</xdr:row>
      <xdr:rowOff>0</xdr:rowOff>
    </xdr:from>
    <xdr:to>
      <xdr:col>22</xdr:col>
      <xdr:colOff>433388</xdr:colOff>
      <xdr:row>48</xdr:row>
      <xdr:rowOff>76200</xdr:rowOff>
    </xdr:to>
    <xdr:graphicFrame macro="">
      <xdr:nvGraphicFramePr>
        <xdr:cNvPr id="11" name="Chart 10">
          <a:extLst>
            <a:ext uri="{FF2B5EF4-FFF2-40B4-BE49-F238E27FC236}">
              <a16:creationId xmlns:a16="http://schemas.microsoft.com/office/drawing/2014/main" id="{09CA2B46-C5F4-4FBA-8CE6-EB7F04FA35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23</xdr:col>
      <xdr:colOff>0</xdr:colOff>
      <xdr:row>34</xdr:row>
      <xdr:rowOff>0</xdr:rowOff>
    </xdr:from>
    <xdr:to>
      <xdr:col>25</xdr:col>
      <xdr:colOff>433388</xdr:colOff>
      <xdr:row>48</xdr:row>
      <xdr:rowOff>76200</xdr:rowOff>
    </xdr:to>
    <xdr:graphicFrame macro="">
      <xdr:nvGraphicFramePr>
        <xdr:cNvPr id="12" name="Chart 11">
          <a:extLst>
            <a:ext uri="{FF2B5EF4-FFF2-40B4-BE49-F238E27FC236}">
              <a16:creationId xmlns:a16="http://schemas.microsoft.com/office/drawing/2014/main" id="{44121A54-9712-4E04-A7B3-144077233A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26</xdr:col>
      <xdr:colOff>0</xdr:colOff>
      <xdr:row>34</xdr:row>
      <xdr:rowOff>0</xdr:rowOff>
    </xdr:from>
    <xdr:to>
      <xdr:col>28</xdr:col>
      <xdr:colOff>433388</xdr:colOff>
      <xdr:row>48</xdr:row>
      <xdr:rowOff>76200</xdr:rowOff>
    </xdr:to>
    <xdr:graphicFrame macro="">
      <xdr:nvGraphicFramePr>
        <xdr:cNvPr id="13" name="Chart 12">
          <a:extLst>
            <a:ext uri="{FF2B5EF4-FFF2-40B4-BE49-F238E27FC236}">
              <a16:creationId xmlns:a16="http://schemas.microsoft.com/office/drawing/2014/main" id="{FDB10B51-9659-4A3E-A42F-56AD6DF5D5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29</xdr:col>
      <xdr:colOff>0</xdr:colOff>
      <xdr:row>34</xdr:row>
      <xdr:rowOff>0</xdr:rowOff>
    </xdr:from>
    <xdr:to>
      <xdr:col>31</xdr:col>
      <xdr:colOff>433388</xdr:colOff>
      <xdr:row>48</xdr:row>
      <xdr:rowOff>76200</xdr:rowOff>
    </xdr:to>
    <xdr:graphicFrame macro="">
      <xdr:nvGraphicFramePr>
        <xdr:cNvPr id="14" name="Chart 13">
          <a:extLst>
            <a:ext uri="{FF2B5EF4-FFF2-40B4-BE49-F238E27FC236}">
              <a16:creationId xmlns:a16="http://schemas.microsoft.com/office/drawing/2014/main" id="{540D2243-A1CE-4244-99DC-8C29528CD7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32</xdr:col>
      <xdr:colOff>0</xdr:colOff>
      <xdr:row>34</xdr:row>
      <xdr:rowOff>0</xdr:rowOff>
    </xdr:from>
    <xdr:to>
      <xdr:col>34</xdr:col>
      <xdr:colOff>433388</xdr:colOff>
      <xdr:row>48</xdr:row>
      <xdr:rowOff>76200</xdr:rowOff>
    </xdr:to>
    <xdr:graphicFrame macro="">
      <xdr:nvGraphicFramePr>
        <xdr:cNvPr id="15" name="Chart 14">
          <a:extLst>
            <a:ext uri="{FF2B5EF4-FFF2-40B4-BE49-F238E27FC236}">
              <a16:creationId xmlns:a16="http://schemas.microsoft.com/office/drawing/2014/main" id="{EEC7692A-6E68-4DAD-8D06-AE42281DF6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185737</xdr:colOff>
      <xdr:row>52</xdr:row>
      <xdr:rowOff>47631</xdr:rowOff>
    </xdr:from>
    <xdr:to>
      <xdr:col>4</xdr:col>
      <xdr:colOff>9525</xdr:colOff>
      <xdr:row>66</xdr:row>
      <xdr:rowOff>123831</xdr:rowOff>
    </xdr:to>
    <xdr:graphicFrame macro="">
      <xdr:nvGraphicFramePr>
        <xdr:cNvPr id="25" name="Chart 24">
          <a:extLst>
            <a:ext uri="{FF2B5EF4-FFF2-40B4-BE49-F238E27FC236}">
              <a16:creationId xmlns:a16="http://schemas.microsoft.com/office/drawing/2014/main" id="{DFAE87BF-F12A-444F-A3D2-AE65E75587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5</xdr:col>
      <xdr:colOff>0</xdr:colOff>
      <xdr:row>52</xdr:row>
      <xdr:rowOff>0</xdr:rowOff>
    </xdr:from>
    <xdr:to>
      <xdr:col>7</xdr:col>
      <xdr:colOff>433388</xdr:colOff>
      <xdr:row>66</xdr:row>
      <xdr:rowOff>76200</xdr:rowOff>
    </xdr:to>
    <xdr:graphicFrame macro="">
      <xdr:nvGraphicFramePr>
        <xdr:cNvPr id="26" name="Chart 25">
          <a:extLst>
            <a:ext uri="{FF2B5EF4-FFF2-40B4-BE49-F238E27FC236}">
              <a16:creationId xmlns:a16="http://schemas.microsoft.com/office/drawing/2014/main" id="{B6947326-1D0B-4B67-9289-2EA9B1A34B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8</xdr:col>
      <xdr:colOff>0</xdr:colOff>
      <xdr:row>52</xdr:row>
      <xdr:rowOff>0</xdr:rowOff>
    </xdr:from>
    <xdr:to>
      <xdr:col>10</xdr:col>
      <xdr:colOff>433388</xdr:colOff>
      <xdr:row>66</xdr:row>
      <xdr:rowOff>76200</xdr:rowOff>
    </xdr:to>
    <xdr:graphicFrame macro="">
      <xdr:nvGraphicFramePr>
        <xdr:cNvPr id="27" name="Chart 26">
          <a:extLst>
            <a:ext uri="{FF2B5EF4-FFF2-40B4-BE49-F238E27FC236}">
              <a16:creationId xmlns:a16="http://schemas.microsoft.com/office/drawing/2014/main" id="{1611FA6E-9B45-4D74-9176-94AB34C906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0</xdr:colOff>
      <xdr:row>52</xdr:row>
      <xdr:rowOff>0</xdr:rowOff>
    </xdr:from>
    <xdr:to>
      <xdr:col>13</xdr:col>
      <xdr:colOff>433388</xdr:colOff>
      <xdr:row>66</xdr:row>
      <xdr:rowOff>76200</xdr:rowOff>
    </xdr:to>
    <xdr:graphicFrame macro="">
      <xdr:nvGraphicFramePr>
        <xdr:cNvPr id="28" name="Chart 27">
          <a:extLst>
            <a:ext uri="{FF2B5EF4-FFF2-40B4-BE49-F238E27FC236}">
              <a16:creationId xmlns:a16="http://schemas.microsoft.com/office/drawing/2014/main" id="{88048EB4-9277-4C0F-AFB6-2CFC626236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14</xdr:col>
      <xdr:colOff>0</xdr:colOff>
      <xdr:row>52</xdr:row>
      <xdr:rowOff>0</xdr:rowOff>
    </xdr:from>
    <xdr:to>
      <xdr:col>16</xdr:col>
      <xdr:colOff>433388</xdr:colOff>
      <xdr:row>66</xdr:row>
      <xdr:rowOff>76200</xdr:rowOff>
    </xdr:to>
    <xdr:graphicFrame macro="">
      <xdr:nvGraphicFramePr>
        <xdr:cNvPr id="29" name="Chart 28">
          <a:extLst>
            <a:ext uri="{FF2B5EF4-FFF2-40B4-BE49-F238E27FC236}">
              <a16:creationId xmlns:a16="http://schemas.microsoft.com/office/drawing/2014/main" id="{FD3EDA74-55E8-4AB6-A5D4-858D473FBB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17</xdr:col>
      <xdr:colOff>0</xdr:colOff>
      <xdr:row>52</xdr:row>
      <xdr:rowOff>0</xdr:rowOff>
    </xdr:from>
    <xdr:to>
      <xdr:col>19</xdr:col>
      <xdr:colOff>433388</xdr:colOff>
      <xdr:row>66</xdr:row>
      <xdr:rowOff>76200</xdr:rowOff>
    </xdr:to>
    <xdr:graphicFrame macro="">
      <xdr:nvGraphicFramePr>
        <xdr:cNvPr id="30" name="Chart 29">
          <a:extLst>
            <a:ext uri="{FF2B5EF4-FFF2-40B4-BE49-F238E27FC236}">
              <a16:creationId xmlns:a16="http://schemas.microsoft.com/office/drawing/2014/main" id="{01E7EAA2-1348-4CBC-8FC8-4696C86017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20</xdr:col>
      <xdr:colOff>0</xdr:colOff>
      <xdr:row>52</xdr:row>
      <xdr:rowOff>0</xdr:rowOff>
    </xdr:from>
    <xdr:to>
      <xdr:col>22</xdr:col>
      <xdr:colOff>433388</xdr:colOff>
      <xdr:row>66</xdr:row>
      <xdr:rowOff>76200</xdr:rowOff>
    </xdr:to>
    <xdr:graphicFrame macro="">
      <xdr:nvGraphicFramePr>
        <xdr:cNvPr id="31" name="Chart 30">
          <a:extLst>
            <a:ext uri="{FF2B5EF4-FFF2-40B4-BE49-F238E27FC236}">
              <a16:creationId xmlns:a16="http://schemas.microsoft.com/office/drawing/2014/main" id="{8E3D3E1E-02CC-4471-A38A-0FE2709AE2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23</xdr:col>
      <xdr:colOff>0</xdr:colOff>
      <xdr:row>52</xdr:row>
      <xdr:rowOff>0</xdr:rowOff>
    </xdr:from>
    <xdr:to>
      <xdr:col>25</xdr:col>
      <xdr:colOff>433388</xdr:colOff>
      <xdr:row>66</xdr:row>
      <xdr:rowOff>76200</xdr:rowOff>
    </xdr:to>
    <xdr:graphicFrame macro="">
      <xdr:nvGraphicFramePr>
        <xdr:cNvPr id="32" name="Chart 31">
          <a:extLst>
            <a:ext uri="{FF2B5EF4-FFF2-40B4-BE49-F238E27FC236}">
              <a16:creationId xmlns:a16="http://schemas.microsoft.com/office/drawing/2014/main" id="{61565997-43FF-4BC9-9DE4-A16FA2EC2E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26</xdr:col>
      <xdr:colOff>0</xdr:colOff>
      <xdr:row>52</xdr:row>
      <xdr:rowOff>0</xdr:rowOff>
    </xdr:from>
    <xdr:to>
      <xdr:col>28</xdr:col>
      <xdr:colOff>433388</xdr:colOff>
      <xdr:row>66</xdr:row>
      <xdr:rowOff>76200</xdr:rowOff>
    </xdr:to>
    <xdr:graphicFrame macro="">
      <xdr:nvGraphicFramePr>
        <xdr:cNvPr id="33" name="Chart 32">
          <a:extLst>
            <a:ext uri="{FF2B5EF4-FFF2-40B4-BE49-F238E27FC236}">
              <a16:creationId xmlns:a16="http://schemas.microsoft.com/office/drawing/2014/main" id="{1A2416FC-B5EA-4810-83A2-962712882C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29</xdr:col>
      <xdr:colOff>0</xdr:colOff>
      <xdr:row>52</xdr:row>
      <xdr:rowOff>0</xdr:rowOff>
    </xdr:from>
    <xdr:to>
      <xdr:col>31</xdr:col>
      <xdr:colOff>433388</xdr:colOff>
      <xdr:row>66</xdr:row>
      <xdr:rowOff>76200</xdr:rowOff>
    </xdr:to>
    <xdr:graphicFrame macro="">
      <xdr:nvGraphicFramePr>
        <xdr:cNvPr id="34" name="Chart 33">
          <a:extLst>
            <a:ext uri="{FF2B5EF4-FFF2-40B4-BE49-F238E27FC236}">
              <a16:creationId xmlns:a16="http://schemas.microsoft.com/office/drawing/2014/main" id="{A48B486F-A53B-4C74-8C3A-B6B44AFAC4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32</xdr:col>
      <xdr:colOff>0</xdr:colOff>
      <xdr:row>52</xdr:row>
      <xdr:rowOff>0</xdr:rowOff>
    </xdr:from>
    <xdr:to>
      <xdr:col>34</xdr:col>
      <xdr:colOff>433388</xdr:colOff>
      <xdr:row>66</xdr:row>
      <xdr:rowOff>76200</xdr:rowOff>
    </xdr:to>
    <xdr:graphicFrame macro="">
      <xdr:nvGraphicFramePr>
        <xdr:cNvPr id="35" name="Chart 34">
          <a:extLst>
            <a:ext uri="{FF2B5EF4-FFF2-40B4-BE49-F238E27FC236}">
              <a16:creationId xmlns:a16="http://schemas.microsoft.com/office/drawing/2014/main" id="{ECF9D3C4-EAF9-43FB-9123-F787C97690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5</xdr:col>
      <xdr:colOff>509587</xdr:colOff>
      <xdr:row>91</xdr:row>
      <xdr:rowOff>61912</xdr:rowOff>
    </xdr:from>
    <xdr:to>
      <xdr:col>10</xdr:col>
      <xdr:colOff>304800</xdr:colOff>
      <xdr:row>107</xdr:row>
      <xdr:rowOff>57150</xdr:rowOff>
    </xdr:to>
    <xdr:graphicFrame macro="">
      <xdr:nvGraphicFramePr>
        <xdr:cNvPr id="37" name="Chart 36">
          <a:extLst>
            <a:ext uri="{FF2B5EF4-FFF2-40B4-BE49-F238E27FC236}">
              <a16:creationId xmlns:a16="http://schemas.microsoft.com/office/drawing/2014/main" id="{4605F2A8-3588-C670-F539-3C4D1DD235C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5</xdr:col>
      <xdr:colOff>0</xdr:colOff>
      <xdr:row>71</xdr:row>
      <xdr:rowOff>0</xdr:rowOff>
    </xdr:from>
    <xdr:to>
      <xdr:col>7</xdr:col>
      <xdr:colOff>433388</xdr:colOff>
      <xdr:row>85</xdr:row>
      <xdr:rowOff>76200</xdr:rowOff>
    </xdr:to>
    <xdr:graphicFrame macro="">
      <xdr:nvGraphicFramePr>
        <xdr:cNvPr id="2" name="Chart 1">
          <a:extLst>
            <a:ext uri="{FF2B5EF4-FFF2-40B4-BE49-F238E27FC236}">
              <a16:creationId xmlns:a16="http://schemas.microsoft.com/office/drawing/2014/main" id="{E095ADA9-ADE3-4B4E-89BA-C5BB40EDB2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8</xdr:col>
      <xdr:colOff>0</xdr:colOff>
      <xdr:row>71</xdr:row>
      <xdr:rowOff>0</xdr:rowOff>
    </xdr:from>
    <xdr:to>
      <xdr:col>10</xdr:col>
      <xdr:colOff>496888</xdr:colOff>
      <xdr:row>85</xdr:row>
      <xdr:rowOff>76200</xdr:rowOff>
    </xdr:to>
    <xdr:graphicFrame macro="">
      <xdr:nvGraphicFramePr>
        <xdr:cNvPr id="23" name="Chart 22">
          <a:extLst>
            <a:ext uri="{FF2B5EF4-FFF2-40B4-BE49-F238E27FC236}">
              <a16:creationId xmlns:a16="http://schemas.microsoft.com/office/drawing/2014/main" id="{1360B695-27CD-4F24-B3B4-13CA8F4B33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11</xdr:col>
      <xdr:colOff>0</xdr:colOff>
      <xdr:row>71</xdr:row>
      <xdr:rowOff>0</xdr:rowOff>
    </xdr:from>
    <xdr:to>
      <xdr:col>13</xdr:col>
      <xdr:colOff>496888</xdr:colOff>
      <xdr:row>85</xdr:row>
      <xdr:rowOff>76200</xdr:rowOff>
    </xdr:to>
    <xdr:graphicFrame macro="">
      <xdr:nvGraphicFramePr>
        <xdr:cNvPr id="24" name="Chart 23">
          <a:extLst>
            <a:ext uri="{FF2B5EF4-FFF2-40B4-BE49-F238E27FC236}">
              <a16:creationId xmlns:a16="http://schemas.microsoft.com/office/drawing/2014/main" id="{75B31AB2-1A6E-4384-A31C-8AF2453167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14</xdr:col>
      <xdr:colOff>0</xdr:colOff>
      <xdr:row>71</xdr:row>
      <xdr:rowOff>0</xdr:rowOff>
    </xdr:from>
    <xdr:to>
      <xdr:col>16</xdr:col>
      <xdr:colOff>496888</xdr:colOff>
      <xdr:row>85</xdr:row>
      <xdr:rowOff>76200</xdr:rowOff>
    </xdr:to>
    <xdr:graphicFrame macro="">
      <xdr:nvGraphicFramePr>
        <xdr:cNvPr id="36" name="Chart 35">
          <a:extLst>
            <a:ext uri="{FF2B5EF4-FFF2-40B4-BE49-F238E27FC236}">
              <a16:creationId xmlns:a16="http://schemas.microsoft.com/office/drawing/2014/main" id="{59AA5814-07F2-4F7E-B8A3-79ADBBEABD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17</xdr:col>
      <xdr:colOff>0</xdr:colOff>
      <xdr:row>71</xdr:row>
      <xdr:rowOff>0</xdr:rowOff>
    </xdr:from>
    <xdr:to>
      <xdr:col>19</xdr:col>
      <xdr:colOff>496888</xdr:colOff>
      <xdr:row>85</xdr:row>
      <xdr:rowOff>76200</xdr:rowOff>
    </xdr:to>
    <xdr:graphicFrame macro="">
      <xdr:nvGraphicFramePr>
        <xdr:cNvPr id="38" name="Chart 37">
          <a:extLst>
            <a:ext uri="{FF2B5EF4-FFF2-40B4-BE49-F238E27FC236}">
              <a16:creationId xmlns:a16="http://schemas.microsoft.com/office/drawing/2014/main" id="{229C0F61-1130-408D-A793-0C8C1A457C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20</xdr:col>
      <xdr:colOff>0</xdr:colOff>
      <xdr:row>71</xdr:row>
      <xdr:rowOff>0</xdr:rowOff>
    </xdr:from>
    <xdr:to>
      <xdr:col>22</xdr:col>
      <xdr:colOff>496888</xdr:colOff>
      <xdr:row>85</xdr:row>
      <xdr:rowOff>76200</xdr:rowOff>
    </xdr:to>
    <xdr:graphicFrame macro="">
      <xdr:nvGraphicFramePr>
        <xdr:cNvPr id="40" name="Chart 39">
          <a:extLst>
            <a:ext uri="{FF2B5EF4-FFF2-40B4-BE49-F238E27FC236}">
              <a16:creationId xmlns:a16="http://schemas.microsoft.com/office/drawing/2014/main" id="{D690DE32-6EFA-423E-BFE5-06BC820F78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23</xdr:col>
      <xdr:colOff>0</xdr:colOff>
      <xdr:row>71</xdr:row>
      <xdr:rowOff>0</xdr:rowOff>
    </xdr:from>
    <xdr:to>
      <xdr:col>25</xdr:col>
      <xdr:colOff>496888</xdr:colOff>
      <xdr:row>85</xdr:row>
      <xdr:rowOff>76200</xdr:rowOff>
    </xdr:to>
    <xdr:graphicFrame macro="">
      <xdr:nvGraphicFramePr>
        <xdr:cNvPr id="41" name="Chart 40">
          <a:extLst>
            <a:ext uri="{FF2B5EF4-FFF2-40B4-BE49-F238E27FC236}">
              <a16:creationId xmlns:a16="http://schemas.microsoft.com/office/drawing/2014/main" id="{B1310D11-1602-46F2-A473-028F98A041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26</xdr:col>
      <xdr:colOff>0</xdr:colOff>
      <xdr:row>71</xdr:row>
      <xdr:rowOff>0</xdr:rowOff>
    </xdr:from>
    <xdr:to>
      <xdr:col>28</xdr:col>
      <xdr:colOff>496888</xdr:colOff>
      <xdr:row>85</xdr:row>
      <xdr:rowOff>76200</xdr:rowOff>
    </xdr:to>
    <xdr:graphicFrame macro="">
      <xdr:nvGraphicFramePr>
        <xdr:cNvPr id="42" name="Chart 41">
          <a:extLst>
            <a:ext uri="{FF2B5EF4-FFF2-40B4-BE49-F238E27FC236}">
              <a16:creationId xmlns:a16="http://schemas.microsoft.com/office/drawing/2014/main" id="{4C27A352-AC10-4065-9B4C-1A5AC3E9CC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29</xdr:col>
      <xdr:colOff>0</xdr:colOff>
      <xdr:row>71</xdr:row>
      <xdr:rowOff>0</xdr:rowOff>
    </xdr:from>
    <xdr:to>
      <xdr:col>31</xdr:col>
      <xdr:colOff>496888</xdr:colOff>
      <xdr:row>85</xdr:row>
      <xdr:rowOff>76200</xdr:rowOff>
    </xdr:to>
    <xdr:graphicFrame macro="">
      <xdr:nvGraphicFramePr>
        <xdr:cNvPr id="43" name="Chart 42">
          <a:extLst>
            <a:ext uri="{FF2B5EF4-FFF2-40B4-BE49-F238E27FC236}">
              <a16:creationId xmlns:a16="http://schemas.microsoft.com/office/drawing/2014/main" id="{47905D35-E4F3-4247-B442-7045021FC1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32</xdr:col>
      <xdr:colOff>0</xdr:colOff>
      <xdr:row>71</xdr:row>
      <xdr:rowOff>0</xdr:rowOff>
    </xdr:from>
    <xdr:to>
      <xdr:col>34</xdr:col>
      <xdr:colOff>496888</xdr:colOff>
      <xdr:row>85</xdr:row>
      <xdr:rowOff>76200</xdr:rowOff>
    </xdr:to>
    <xdr:graphicFrame macro="">
      <xdr:nvGraphicFramePr>
        <xdr:cNvPr id="44" name="Chart 43">
          <a:extLst>
            <a:ext uri="{FF2B5EF4-FFF2-40B4-BE49-F238E27FC236}">
              <a16:creationId xmlns:a16="http://schemas.microsoft.com/office/drawing/2014/main" id="{C14C3C15-6D6B-48E1-90CC-E6032AB204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39</xdr:col>
      <xdr:colOff>592903</xdr:colOff>
      <xdr:row>36</xdr:row>
      <xdr:rowOff>1856</xdr:rowOff>
    </xdr:from>
    <xdr:to>
      <xdr:col>50</xdr:col>
      <xdr:colOff>603250</xdr:colOff>
      <xdr:row>53</xdr:row>
      <xdr:rowOff>158750</xdr:rowOff>
    </xdr:to>
    <xdr:graphicFrame macro="">
      <xdr:nvGraphicFramePr>
        <xdr:cNvPr id="4" name="Chart 3">
          <a:extLst>
            <a:ext uri="{FF2B5EF4-FFF2-40B4-BE49-F238E27FC236}">
              <a16:creationId xmlns:a16="http://schemas.microsoft.com/office/drawing/2014/main" id="{B4325967-0089-D898-FE7A-FFFEC7C4076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40</xdr:col>
      <xdr:colOff>0</xdr:colOff>
      <xdr:row>55</xdr:row>
      <xdr:rowOff>0</xdr:rowOff>
    </xdr:from>
    <xdr:to>
      <xdr:col>51</xdr:col>
      <xdr:colOff>10347</xdr:colOff>
      <xdr:row>72</xdr:row>
      <xdr:rowOff>156894</xdr:rowOff>
    </xdr:to>
    <xdr:graphicFrame macro="">
      <xdr:nvGraphicFramePr>
        <xdr:cNvPr id="16" name="Chart 15">
          <a:extLst>
            <a:ext uri="{FF2B5EF4-FFF2-40B4-BE49-F238E27FC236}">
              <a16:creationId xmlns:a16="http://schemas.microsoft.com/office/drawing/2014/main" id="{38F3AB6E-DE25-40BB-8BA4-6DBA22F118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53</xdr:col>
      <xdr:colOff>142875</xdr:colOff>
      <xdr:row>37</xdr:row>
      <xdr:rowOff>3175</xdr:rowOff>
    </xdr:from>
    <xdr:to>
      <xdr:col>58</xdr:col>
      <xdr:colOff>381000</xdr:colOff>
      <xdr:row>51</xdr:row>
      <xdr:rowOff>168275</xdr:rowOff>
    </xdr:to>
    <xdr:graphicFrame macro="">
      <xdr:nvGraphicFramePr>
        <xdr:cNvPr id="5" name="Chart 4">
          <a:extLst>
            <a:ext uri="{FF2B5EF4-FFF2-40B4-BE49-F238E27FC236}">
              <a16:creationId xmlns:a16="http://schemas.microsoft.com/office/drawing/2014/main" id="{37A7CE48-7233-5468-90EC-9F18D8B880B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59</xdr:col>
      <xdr:colOff>3175</xdr:colOff>
      <xdr:row>36</xdr:row>
      <xdr:rowOff>180975</xdr:rowOff>
    </xdr:from>
    <xdr:to>
      <xdr:col>64</xdr:col>
      <xdr:colOff>114300</xdr:colOff>
      <xdr:row>51</xdr:row>
      <xdr:rowOff>161925</xdr:rowOff>
    </xdr:to>
    <xdr:graphicFrame macro="">
      <xdr:nvGraphicFramePr>
        <xdr:cNvPr id="18" name="Chart 17">
          <a:extLst>
            <a:ext uri="{FF2B5EF4-FFF2-40B4-BE49-F238E27FC236}">
              <a16:creationId xmlns:a16="http://schemas.microsoft.com/office/drawing/2014/main" id="{BC83F027-C937-DA9E-F0D1-9916FEB6786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71</xdr:col>
      <xdr:colOff>66675</xdr:colOff>
      <xdr:row>24</xdr:row>
      <xdr:rowOff>3175</xdr:rowOff>
    </xdr:from>
    <xdr:to>
      <xdr:col>78</xdr:col>
      <xdr:colOff>0</xdr:colOff>
      <xdr:row>49</xdr:row>
      <xdr:rowOff>19050</xdr:rowOff>
    </xdr:to>
    <xdr:graphicFrame macro="">
      <xdr:nvGraphicFramePr>
        <xdr:cNvPr id="19" name="Chart 18">
          <a:extLst>
            <a:ext uri="{FF2B5EF4-FFF2-40B4-BE49-F238E27FC236}">
              <a16:creationId xmlns:a16="http://schemas.microsoft.com/office/drawing/2014/main" id="{5B0F6EAD-98F1-0428-B150-11C12F4D9A2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52</xdr:col>
      <xdr:colOff>606425</xdr:colOff>
      <xdr:row>63</xdr:row>
      <xdr:rowOff>6350</xdr:rowOff>
    </xdr:from>
    <xdr:to>
      <xdr:col>63</xdr:col>
      <xdr:colOff>57150</xdr:colOff>
      <xdr:row>88</xdr:row>
      <xdr:rowOff>126999</xdr:rowOff>
    </xdr:to>
    <xdr:graphicFrame macro="">
      <xdr:nvGraphicFramePr>
        <xdr:cNvPr id="21" name="Chart 20">
          <a:extLst>
            <a:ext uri="{FF2B5EF4-FFF2-40B4-BE49-F238E27FC236}">
              <a16:creationId xmlns:a16="http://schemas.microsoft.com/office/drawing/2014/main" id="{5CB1B306-A843-4425-1F41-0749120DDD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65</xdr:col>
      <xdr:colOff>0</xdr:colOff>
      <xdr:row>63</xdr:row>
      <xdr:rowOff>0</xdr:rowOff>
    </xdr:from>
    <xdr:to>
      <xdr:col>75</xdr:col>
      <xdr:colOff>61913</xdr:colOff>
      <xdr:row>88</xdr:row>
      <xdr:rowOff>120649</xdr:rowOff>
    </xdr:to>
    <xdr:graphicFrame macro="">
      <xdr:nvGraphicFramePr>
        <xdr:cNvPr id="22" name="Chart 21">
          <a:extLst>
            <a:ext uri="{FF2B5EF4-FFF2-40B4-BE49-F238E27FC236}">
              <a16:creationId xmlns:a16="http://schemas.microsoft.com/office/drawing/2014/main" id="{9BE2C1BE-FF37-4F2D-B15A-3EFF2F6AFE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14</xdr:col>
      <xdr:colOff>276231</xdr:colOff>
      <xdr:row>9</xdr:row>
      <xdr:rowOff>9530</xdr:rowOff>
    </xdr:from>
    <xdr:to>
      <xdr:col>20</xdr:col>
      <xdr:colOff>428625</xdr:colOff>
      <xdr:row>28</xdr:row>
      <xdr:rowOff>171449</xdr:rowOff>
    </xdr:to>
    <xdr:graphicFrame macro="">
      <xdr:nvGraphicFramePr>
        <xdr:cNvPr id="3" name="Chart 2">
          <a:extLst>
            <a:ext uri="{FF2B5EF4-FFF2-40B4-BE49-F238E27FC236}">
              <a16:creationId xmlns:a16="http://schemas.microsoft.com/office/drawing/2014/main" id="{1ADF4E5A-919F-E14B-EFB5-8E0C6E4FB8E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0</xdr:colOff>
      <xdr:row>9</xdr:row>
      <xdr:rowOff>0</xdr:rowOff>
    </xdr:from>
    <xdr:to>
      <xdr:col>28</xdr:col>
      <xdr:colOff>152394</xdr:colOff>
      <xdr:row>28</xdr:row>
      <xdr:rowOff>161919</xdr:rowOff>
    </xdr:to>
    <xdr:graphicFrame macro="">
      <xdr:nvGraphicFramePr>
        <xdr:cNvPr id="4" name="Chart 3">
          <a:extLst>
            <a:ext uri="{FF2B5EF4-FFF2-40B4-BE49-F238E27FC236}">
              <a16:creationId xmlns:a16="http://schemas.microsoft.com/office/drawing/2014/main" id="{FF8C7402-8C14-4697-865B-AE0DBFF756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29</xdr:col>
      <xdr:colOff>0</xdr:colOff>
      <xdr:row>9</xdr:row>
      <xdr:rowOff>0</xdr:rowOff>
    </xdr:from>
    <xdr:to>
      <xdr:col>35</xdr:col>
      <xdr:colOff>152394</xdr:colOff>
      <xdr:row>28</xdr:row>
      <xdr:rowOff>161919</xdr:rowOff>
    </xdr:to>
    <xdr:graphicFrame macro="">
      <xdr:nvGraphicFramePr>
        <xdr:cNvPr id="5" name="Chart 4">
          <a:extLst>
            <a:ext uri="{FF2B5EF4-FFF2-40B4-BE49-F238E27FC236}">
              <a16:creationId xmlns:a16="http://schemas.microsoft.com/office/drawing/2014/main" id="{122B30C7-6C56-47C0-B346-72AD6DE0B0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36</xdr:col>
      <xdr:colOff>0</xdr:colOff>
      <xdr:row>9</xdr:row>
      <xdr:rowOff>0</xdr:rowOff>
    </xdr:from>
    <xdr:to>
      <xdr:col>42</xdr:col>
      <xdr:colOff>152394</xdr:colOff>
      <xdr:row>28</xdr:row>
      <xdr:rowOff>161919</xdr:rowOff>
    </xdr:to>
    <xdr:graphicFrame macro="">
      <xdr:nvGraphicFramePr>
        <xdr:cNvPr id="6" name="Chart 5">
          <a:extLst>
            <a:ext uri="{FF2B5EF4-FFF2-40B4-BE49-F238E27FC236}">
              <a16:creationId xmlns:a16="http://schemas.microsoft.com/office/drawing/2014/main" id="{4E188AD0-6B52-4780-8924-8FFCE335BA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43</xdr:col>
      <xdr:colOff>0</xdr:colOff>
      <xdr:row>9</xdr:row>
      <xdr:rowOff>0</xdr:rowOff>
    </xdr:from>
    <xdr:to>
      <xdr:col>49</xdr:col>
      <xdr:colOff>152394</xdr:colOff>
      <xdr:row>28</xdr:row>
      <xdr:rowOff>161919</xdr:rowOff>
    </xdr:to>
    <xdr:graphicFrame macro="">
      <xdr:nvGraphicFramePr>
        <xdr:cNvPr id="7" name="Chart 6">
          <a:extLst>
            <a:ext uri="{FF2B5EF4-FFF2-40B4-BE49-F238E27FC236}">
              <a16:creationId xmlns:a16="http://schemas.microsoft.com/office/drawing/2014/main" id="{C9DF4B3F-710D-4144-8280-EC94FD7E9E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276225</xdr:colOff>
      <xdr:row>31</xdr:row>
      <xdr:rowOff>9530</xdr:rowOff>
    </xdr:from>
    <xdr:to>
      <xdr:col>20</xdr:col>
      <xdr:colOff>428619</xdr:colOff>
      <xdr:row>50</xdr:row>
      <xdr:rowOff>171449</xdr:rowOff>
    </xdr:to>
    <xdr:graphicFrame macro="">
      <xdr:nvGraphicFramePr>
        <xdr:cNvPr id="8" name="Chart 7">
          <a:extLst>
            <a:ext uri="{FF2B5EF4-FFF2-40B4-BE49-F238E27FC236}">
              <a16:creationId xmlns:a16="http://schemas.microsoft.com/office/drawing/2014/main" id="{516E036E-A2F9-4079-9D01-1BECF33D8D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21</xdr:col>
      <xdr:colOff>609594</xdr:colOff>
      <xdr:row>31</xdr:row>
      <xdr:rowOff>0</xdr:rowOff>
    </xdr:from>
    <xdr:to>
      <xdr:col>28</xdr:col>
      <xdr:colOff>152388</xdr:colOff>
      <xdr:row>50</xdr:row>
      <xdr:rowOff>161919</xdr:rowOff>
    </xdr:to>
    <xdr:graphicFrame macro="">
      <xdr:nvGraphicFramePr>
        <xdr:cNvPr id="9" name="Chart 8">
          <a:extLst>
            <a:ext uri="{FF2B5EF4-FFF2-40B4-BE49-F238E27FC236}">
              <a16:creationId xmlns:a16="http://schemas.microsoft.com/office/drawing/2014/main" id="{523E6545-BA80-4872-9BB4-26E1213256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xdr:col>
      <xdr:colOff>609594</xdr:colOff>
      <xdr:row>31</xdr:row>
      <xdr:rowOff>0</xdr:rowOff>
    </xdr:from>
    <xdr:to>
      <xdr:col>35</xdr:col>
      <xdr:colOff>152388</xdr:colOff>
      <xdr:row>50</xdr:row>
      <xdr:rowOff>161919</xdr:rowOff>
    </xdr:to>
    <xdr:graphicFrame macro="">
      <xdr:nvGraphicFramePr>
        <xdr:cNvPr id="10" name="Chart 9">
          <a:extLst>
            <a:ext uri="{FF2B5EF4-FFF2-40B4-BE49-F238E27FC236}">
              <a16:creationId xmlns:a16="http://schemas.microsoft.com/office/drawing/2014/main" id="{350D790E-E6B4-4197-8E0A-AC54ADA859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35</xdr:col>
      <xdr:colOff>609594</xdr:colOff>
      <xdr:row>31</xdr:row>
      <xdr:rowOff>0</xdr:rowOff>
    </xdr:from>
    <xdr:to>
      <xdr:col>42</xdr:col>
      <xdr:colOff>152388</xdr:colOff>
      <xdr:row>50</xdr:row>
      <xdr:rowOff>161919</xdr:rowOff>
    </xdr:to>
    <xdr:graphicFrame macro="">
      <xdr:nvGraphicFramePr>
        <xdr:cNvPr id="11" name="Chart 10">
          <a:extLst>
            <a:ext uri="{FF2B5EF4-FFF2-40B4-BE49-F238E27FC236}">
              <a16:creationId xmlns:a16="http://schemas.microsoft.com/office/drawing/2014/main" id="{30E873FA-EA3C-4E5F-A9D9-A18798BA22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42</xdr:col>
      <xdr:colOff>609594</xdr:colOff>
      <xdr:row>31</xdr:row>
      <xdr:rowOff>0</xdr:rowOff>
    </xdr:from>
    <xdr:to>
      <xdr:col>49</xdr:col>
      <xdr:colOff>152388</xdr:colOff>
      <xdr:row>50</xdr:row>
      <xdr:rowOff>161919</xdr:rowOff>
    </xdr:to>
    <xdr:graphicFrame macro="">
      <xdr:nvGraphicFramePr>
        <xdr:cNvPr id="12" name="Chart 11">
          <a:extLst>
            <a:ext uri="{FF2B5EF4-FFF2-40B4-BE49-F238E27FC236}">
              <a16:creationId xmlns:a16="http://schemas.microsoft.com/office/drawing/2014/main" id="{B082F2CA-8E5C-4A5A-8E39-AB1E8565F7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600076</xdr:colOff>
      <xdr:row>2</xdr:row>
      <xdr:rowOff>185737</xdr:rowOff>
    </xdr:from>
    <xdr:to>
      <xdr:col>8</xdr:col>
      <xdr:colOff>0</xdr:colOff>
      <xdr:row>28</xdr:row>
      <xdr:rowOff>28575</xdr:rowOff>
    </xdr:to>
    <xdr:graphicFrame macro="">
      <xdr:nvGraphicFramePr>
        <xdr:cNvPr id="2" name="Chart 1">
          <a:extLst>
            <a:ext uri="{FF2B5EF4-FFF2-40B4-BE49-F238E27FC236}">
              <a16:creationId xmlns:a16="http://schemas.microsoft.com/office/drawing/2014/main" id="{007E966D-565E-9338-670A-A19F269365B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3</xdr:row>
      <xdr:rowOff>0</xdr:rowOff>
    </xdr:from>
    <xdr:to>
      <xdr:col>16</xdr:col>
      <xdr:colOff>0</xdr:colOff>
      <xdr:row>28</xdr:row>
      <xdr:rowOff>33338</xdr:rowOff>
    </xdr:to>
    <xdr:graphicFrame macro="">
      <xdr:nvGraphicFramePr>
        <xdr:cNvPr id="3" name="Chart 2">
          <a:extLst>
            <a:ext uri="{FF2B5EF4-FFF2-40B4-BE49-F238E27FC236}">
              <a16:creationId xmlns:a16="http://schemas.microsoft.com/office/drawing/2014/main" id="{4B8FF89D-8C35-4FCE-BE78-37BAE76C0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0</xdr:colOff>
      <xdr:row>3</xdr:row>
      <xdr:rowOff>0</xdr:rowOff>
    </xdr:from>
    <xdr:to>
      <xdr:col>24</xdr:col>
      <xdr:colOff>0</xdr:colOff>
      <xdr:row>28</xdr:row>
      <xdr:rowOff>33338</xdr:rowOff>
    </xdr:to>
    <xdr:graphicFrame macro="">
      <xdr:nvGraphicFramePr>
        <xdr:cNvPr id="4" name="Chart 3">
          <a:extLst>
            <a:ext uri="{FF2B5EF4-FFF2-40B4-BE49-F238E27FC236}">
              <a16:creationId xmlns:a16="http://schemas.microsoft.com/office/drawing/2014/main" id="{6093676D-57D6-4375-ABF5-204D732FEC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xdr:col>
      <xdr:colOff>0</xdr:colOff>
      <xdr:row>3</xdr:row>
      <xdr:rowOff>0</xdr:rowOff>
    </xdr:from>
    <xdr:to>
      <xdr:col>32</xdr:col>
      <xdr:colOff>0</xdr:colOff>
      <xdr:row>28</xdr:row>
      <xdr:rowOff>33338</xdr:rowOff>
    </xdr:to>
    <xdr:graphicFrame macro="">
      <xdr:nvGraphicFramePr>
        <xdr:cNvPr id="5" name="Chart 4">
          <a:extLst>
            <a:ext uri="{FF2B5EF4-FFF2-40B4-BE49-F238E27FC236}">
              <a16:creationId xmlns:a16="http://schemas.microsoft.com/office/drawing/2014/main" id="{048CA6A0-5D82-4274-A2A7-53516F1560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36</xdr:col>
      <xdr:colOff>0</xdr:colOff>
      <xdr:row>3</xdr:row>
      <xdr:rowOff>0</xdr:rowOff>
    </xdr:from>
    <xdr:to>
      <xdr:col>40</xdr:col>
      <xdr:colOff>0</xdr:colOff>
      <xdr:row>28</xdr:row>
      <xdr:rowOff>33338</xdr:rowOff>
    </xdr:to>
    <xdr:graphicFrame macro="">
      <xdr:nvGraphicFramePr>
        <xdr:cNvPr id="6" name="Chart 5">
          <a:extLst>
            <a:ext uri="{FF2B5EF4-FFF2-40B4-BE49-F238E27FC236}">
              <a16:creationId xmlns:a16="http://schemas.microsoft.com/office/drawing/2014/main" id="{76F56C6C-57EF-44AF-AF2F-900E7CDEE4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44</xdr:col>
      <xdr:colOff>0</xdr:colOff>
      <xdr:row>3</xdr:row>
      <xdr:rowOff>0</xdr:rowOff>
    </xdr:from>
    <xdr:to>
      <xdr:col>48</xdr:col>
      <xdr:colOff>0</xdr:colOff>
      <xdr:row>28</xdr:row>
      <xdr:rowOff>33338</xdr:rowOff>
    </xdr:to>
    <xdr:graphicFrame macro="">
      <xdr:nvGraphicFramePr>
        <xdr:cNvPr id="7" name="Chart 6">
          <a:extLst>
            <a:ext uri="{FF2B5EF4-FFF2-40B4-BE49-F238E27FC236}">
              <a16:creationId xmlns:a16="http://schemas.microsoft.com/office/drawing/2014/main" id="{DE2AABFF-9B76-48F0-AF62-0E186B2EEC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52</xdr:col>
      <xdr:colOff>0</xdr:colOff>
      <xdr:row>3</xdr:row>
      <xdr:rowOff>0</xdr:rowOff>
    </xdr:from>
    <xdr:to>
      <xdr:col>56</xdr:col>
      <xdr:colOff>0</xdr:colOff>
      <xdr:row>28</xdr:row>
      <xdr:rowOff>33338</xdr:rowOff>
    </xdr:to>
    <xdr:graphicFrame macro="">
      <xdr:nvGraphicFramePr>
        <xdr:cNvPr id="8" name="Chart 7">
          <a:extLst>
            <a:ext uri="{FF2B5EF4-FFF2-40B4-BE49-F238E27FC236}">
              <a16:creationId xmlns:a16="http://schemas.microsoft.com/office/drawing/2014/main" id="{422092FC-9CCD-4200-8503-E2F6FD6BF8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60</xdr:col>
      <xdr:colOff>0</xdr:colOff>
      <xdr:row>3</xdr:row>
      <xdr:rowOff>0</xdr:rowOff>
    </xdr:from>
    <xdr:to>
      <xdr:col>64</xdr:col>
      <xdr:colOff>0</xdr:colOff>
      <xdr:row>28</xdr:row>
      <xdr:rowOff>33338</xdr:rowOff>
    </xdr:to>
    <xdr:graphicFrame macro="">
      <xdr:nvGraphicFramePr>
        <xdr:cNvPr id="9" name="Chart 8">
          <a:extLst>
            <a:ext uri="{FF2B5EF4-FFF2-40B4-BE49-F238E27FC236}">
              <a16:creationId xmlns:a16="http://schemas.microsoft.com/office/drawing/2014/main" id="{619C5F48-A456-4286-BB19-00A5186D13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68</xdr:col>
      <xdr:colOff>0</xdr:colOff>
      <xdr:row>3</xdr:row>
      <xdr:rowOff>0</xdr:rowOff>
    </xdr:from>
    <xdr:to>
      <xdr:col>72</xdr:col>
      <xdr:colOff>0</xdr:colOff>
      <xdr:row>28</xdr:row>
      <xdr:rowOff>33338</xdr:rowOff>
    </xdr:to>
    <xdr:graphicFrame macro="">
      <xdr:nvGraphicFramePr>
        <xdr:cNvPr id="10" name="Chart 9">
          <a:extLst>
            <a:ext uri="{FF2B5EF4-FFF2-40B4-BE49-F238E27FC236}">
              <a16:creationId xmlns:a16="http://schemas.microsoft.com/office/drawing/2014/main" id="{4F084624-0AE8-4F1A-940F-F55528C99E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76</xdr:col>
      <xdr:colOff>0</xdr:colOff>
      <xdr:row>3</xdr:row>
      <xdr:rowOff>0</xdr:rowOff>
    </xdr:from>
    <xdr:to>
      <xdr:col>80</xdr:col>
      <xdr:colOff>0</xdr:colOff>
      <xdr:row>28</xdr:row>
      <xdr:rowOff>33338</xdr:rowOff>
    </xdr:to>
    <xdr:graphicFrame macro="">
      <xdr:nvGraphicFramePr>
        <xdr:cNvPr id="11" name="Chart 10">
          <a:extLst>
            <a:ext uri="{FF2B5EF4-FFF2-40B4-BE49-F238E27FC236}">
              <a16:creationId xmlns:a16="http://schemas.microsoft.com/office/drawing/2014/main" id="{B4076FF7-CFD3-4258-87F4-43565563BD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0</xdr:colOff>
      <xdr:row>84</xdr:row>
      <xdr:rowOff>0</xdr:rowOff>
    </xdr:from>
    <xdr:to>
      <xdr:col>7</xdr:col>
      <xdr:colOff>9524</xdr:colOff>
      <xdr:row>109</xdr:row>
      <xdr:rowOff>33338</xdr:rowOff>
    </xdr:to>
    <xdr:graphicFrame macro="">
      <xdr:nvGraphicFramePr>
        <xdr:cNvPr id="12" name="Chart 11">
          <a:extLst>
            <a:ext uri="{FF2B5EF4-FFF2-40B4-BE49-F238E27FC236}">
              <a16:creationId xmlns:a16="http://schemas.microsoft.com/office/drawing/2014/main" id="{3DF21492-38F7-4CC7-8048-890572449F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9524</xdr:colOff>
      <xdr:row>83</xdr:row>
      <xdr:rowOff>185738</xdr:rowOff>
    </xdr:from>
    <xdr:to>
      <xdr:col>11</xdr:col>
      <xdr:colOff>9524</xdr:colOff>
      <xdr:row>109</xdr:row>
      <xdr:rowOff>28576</xdr:rowOff>
    </xdr:to>
    <xdr:graphicFrame macro="">
      <xdr:nvGraphicFramePr>
        <xdr:cNvPr id="13" name="Chart 12">
          <a:extLst>
            <a:ext uri="{FF2B5EF4-FFF2-40B4-BE49-F238E27FC236}">
              <a16:creationId xmlns:a16="http://schemas.microsoft.com/office/drawing/2014/main" id="{E9D2BC5A-D69C-495F-9D88-647B719E37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9524</xdr:colOff>
      <xdr:row>83</xdr:row>
      <xdr:rowOff>185738</xdr:rowOff>
    </xdr:from>
    <xdr:to>
      <xdr:col>15</xdr:col>
      <xdr:colOff>9524</xdr:colOff>
      <xdr:row>109</xdr:row>
      <xdr:rowOff>28576</xdr:rowOff>
    </xdr:to>
    <xdr:graphicFrame macro="">
      <xdr:nvGraphicFramePr>
        <xdr:cNvPr id="14" name="Chart 13">
          <a:extLst>
            <a:ext uri="{FF2B5EF4-FFF2-40B4-BE49-F238E27FC236}">
              <a16:creationId xmlns:a16="http://schemas.microsoft.com/office/drawing/2014/main" id="{7F64FEDA-8E11-4A1B-BA0C-D93D4B6859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15</xdr:col>
      <xdr:colOff>9524</xdr:colOff>
      <xdr:row>83</xdr:row>
      <xdr:rowOff>185738</xdr:rowOff>
    </xdr:from>
    <xdr:to>
      <xdr:col>19</xdr:col>
      <xdr:colOff>9524</xdr:colOff>
      <xdr:row>109</xdr:row>
      <xdr:rowOff>28576</xdr:rowOff>
    </xdr:to>
    <xdr:graphicFrame macro="">
      <xdr:nvGraphicFramePr>
        <xdr:cNvPr id="15" name="Chart 14">
          <a:extLst>
            <a:ext uri="{FF2B5EF4-FFF2-40B4-BE49-F238E27FC236}">
              <a16:creationId xmlns:a16="http://schemas.microsoft.com/office/drawing/2014/main" id="{6F0F4F9A-19CD-4B98-BF3D-C3F85932D8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19</xdr:col>
      <xdr:colOff>9524</xdr:colOff>
      <xdr:row>84</xdr:row>
      <xdr:rowOff>4763</xdr:rowOff>
    </xdr:from>
    <xdr:to>
      <xdr:col>23</xdr:col>
      <xdr:colOff>9524</xdr:colOff>
      <xdr:row>109</xdr:row>
      <xdr:rowOff>38101</xdr:rowOff>
    </xdr:to>
    <xdr:graphicFrame macro="">
      <xdr:nvGraphicFramePr>
        <xdr:cNvPr id="16" name="Chart 15">
          <a:extLst>
            <a:ext uri="{FF2B5EF4-FFF2-40B4-BE49-F238E27FC236}">
              <a16:creationId xmlns:a16="http://schemas.microsoft.com/office/drawing/2014/main" id="{526320D2-A8B5-4415-902D-7BE7D2C35F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25</xdr:col>
      <xdr:colOff>0</xdr:colOff>
      <xdr:row>84</xdr:row>
      <xdr:rowOff>0</xdr:rowOff>
    </xdr:from>
    <xdr:to>
      <xdr:col>29</xdr:col>
      <xdr:colOff>0</xdr:colOff>
      <xdr:row>109</xdr:row>
      <xdr:rowOff>33338</xdr:rowOff>
    </xdr:to>
    <xdr:graphicFrame macro="">
      <xdr:nvGraphicFramePr>
        <xdr:cNvPr id="17" name="Chart 16">
          <a:extLst>
            <a:ext uri="{FF2B5EF4-FFF2-40B4-BE49-F238E27FC236}">
              <a16:creationId xmlns:a16="http://schemas.microsoft.com/office/drawing/2014/main" id="{8B8B90D0-9FAE-41F1-B0BB-DCA8BA0D0A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29</xdr:col>
      <xdr:colOff>11907</xdr:colOff>
      <xdr:row>84</xdr:row>
      <xdr:rowOff>11906</xdr:rowOff>
    </xdr:from>
    <xdr:to>
      <xdr:col>33</xdr:col>
      <xdr:colOff>11907</xdr:colOff>
      <xdr:row>109</xdr:row>
      <xdr:rowOff>45244</xdr:rowOff>
    </xdr:to>
    <xdr:graphicFrame macro="">
      <xdr:nvGraphicFramePr>
        <xdr:cNvPr id="18" name="Chart 17">
          <a:extLst>
            <a:ext uri="{FF2B5EF4-FFF2-40B4-BE49-F238E27FC236}">
              <a16:creationId xmlns:a16="http://schemas.microsoft.com/office/drawing/2014/main" id="{D7D91698-BDA0-4515-B1CB-E5EA1291ED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33</xdr:col>
      <xdr:colOff>11906</xdr:colOff>
      <xdr:row>84</xdr:row>
      <xdr:rowOff>11906</xdr:rowOff>
    </xdr:from>
    <xdr:to>
      <xdr:col>37</xdr:col>
      <xdr:colOff>11906</xdr:colOff>
      <xdr:row>109</xdr:row>
      <xdr:rowOff>45244</xdr:rowOff>
    </xdr:to>
    <xdr:graphicFrame macro="">
      <xdr:nvGraphicFramePr>
        <xdr:cNvPr id="19" name="Chart 18">
          <a:extLst>
            <a:ext uri="{FF2B5EF4-FFF2-40B4-BE49-F238E27FC236}">
              <a16:creationId xmlns:a16="http://schemas.microsoft.com/office/drawing/2014/main" id="{0754F26F-FE3F-4C9C-AE8F-2761ECEADE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37</xdr:col>
      <xdr:colOff>11907</xdr:colOff>
      <xdr:row>84</xdr:row>
      <xdr:rowOff>11906</xdr:rowOff>
    </xdr:from>
    <xdr:to>
      <xdr:col>41</xdr:col>
      <xdr:colOff>11907</xdr:colOff>
      <xdr:row>109</xdr:row>
      <xdr:rowOff>45244</xdr:rowOff>
    </xdr:to>
    <xdr:graphicFrame macro="">
      <xdr:nvGraphicFramePr>
        <xdr:cNvPr id="20" name="Chart 19">
          <a:extLst>
            <a:ext uri="{FF2B5EF4-FFF2-40B4-BE49-F238E27FC236}">
              <a16:creationId xmlns:a16="http://schemas.microsoft.com/office/drawing/2014/main" id="{F0F1C15D-D324-4158-AFC3-21DB021D78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41</xdr:col>
      <xdr:colOff>35719</xdr:colOff>
      <xdr:row>84</xdr:row>
      <xdr:rowOff>11906</xdr:rowOff>
    </xdr:from>
    <xdr:to>
      <xdr:col>45</xdr:col>
      <xdr:colOff>35719</xdr:colOff>
      <xdr:row>109</xdr:row>
      <xdr:rowOff>45244</xdr:rowOff>
    </xdr:to>
    <xdr:graphicFrame macro="">
      <xdr:nvGraphicFramePr>
        <xdr:cNvPr id="21" name="Chart 20">
          <a:extLst>
            <a:ext uri="{FF2B5EF4-FFF2-40B4-BE49-F238E27FC236}">
              <a16:creationId xmlns:a16="http://schemas.microsoft.com/office/drawing/2014/main" id="{3B520816-544B-4F04-BE53-3453C0B309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595311</xdr:colOff>
      <xdr:row>126</xdr:row>
      <xdr:rowOff>23812</xdr:rowOff>
    </xdr:from>
    <xdr:to>
      <xdr:col>5</xdr:col>
      <xdr:colOff>595312</xdr:colOff>
      <xdr:row>140</xdr:row>
      <xdr:rowOff>129978</xdr:rowOff>
    </xdr:to>
    <xdr:graphicFrame macro="">
      <xdr:nvGraphicFramePr>
        <xdr:cNvPr id="22" name="Chart 21">
          <a:extLst>
            <a:ext uri="{FF2B5EF4-FFF2-40B4-BE49-F238E27FC236}">
              <a16:creationId xmlns:a16="http://schemas.microsoft.com/office/drawing/2014/main" id="{B8960994-D32F-48E7-8B74-7671BA1904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0</xdr:colOff>
      <xdr:row>126</xdr:row>
      <xdr:rowOff>0</xdr:rowOff>
    </xdr:from>
    <xdr:to>
      <xdr:col>14</xdr:col>
      <xdr:colOff>1</xdr:colOff>
      <xdr:row>140</xdr:row>
      <xdr:rowOff>106166</xdr:rowOff>
    </xdr:to>
    <xdr:graphicFrame macro="">
      <xdr:nvGraphicFramePr>
        <xdr:cNvPr id="34" name="Chart 33">
          <a:extLst>
            <a:ext uri="{FF2B5EF4-FFF2-40B4-BE49-F238E27FC236}">
              <a16:creationId xmlns:a16="http://schemas.microsoft.com/office/drawing/2014/main" id="{AC292F8E-B0D8-4DAE-9162-ACAFCF03B9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17</xdr:col>
      <xdr:colOff>0</xdr:colOff>
      <xdr:row>126</xdr:row>
      <xdr:rowOff>0</xdr:rowOff>
    </xdr:from>
    <xdr:to>
      <xdr:col>22</xdr:col>
      <xdr:colOff>1</xdr:colOff>
      <xdr:row>140</xdr:row>
      <xdr:rowOff>106166</xdr:rowOff>
    </xdr:to>
    <xdr:graphicFrame macro="">
      <xdr:nvGraphicFramePr>
        <xdr:cNvPr id="35" name="Chart 34">
          <a:extLst>
            <a:ext uri="{FF2B5EF4-FFF2-40B4-BE49-F238E27FC236}">
              <a16:creationId xmlns:a16="http://schemas.microsoft.com/office/drawing/2014/main" id="{E9CB330F-C42A-4D68-B746-9FFEF240B2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25</xdr:col>
      <xdr:colOff>0</xdr:colOff>
      <xdr:row>126</xdr:row>
      <xdr:rowOff>0</xdr:rowOff>
    </xdr:from>
    <xdr:to>
      <xdr:col>30</xdr:col>
      <xdr:colOff>1</xdr:colOff>
      <xdr:row>140</xdr:row>
      <xdr:rowOff>106166</xdr:rowOff>
    </xdr:to>
    <xdr:graphicFrame macro="">
      <xdr:nvGraphicFramePr>
        <xdr:cNvPr id="36" name="Chart 35">
          <a:extLst>
            <a:ext uri="{FF2B5EF4-FFF2-40B4-BE49-F238E27FC236}">
              <a16:creationId xmlns:a16="http://schemas.microsoft.com/office/drawing/2014/main" id="{B6DC7C27-BF85-4F4F-B869-6886CCB23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33</xdr:col>
      <xdr:colOff>0</xdr:colOff>
      <xdr:row>126</xdr:row>
      <xdr:rowOff>0</xdr:rowOff>
    </xdr:from>
    <xdr:to>
      <xdr:col>38</xdr:col>
      <xdr:colOff>1</xdr:colOff>
      <xdr:row>140</xdr:row>
      <xdr:rowOff>106166</xdr:rowOff>
    </xdr:to>
    <xdr:graphicFrame macro="">
      <xdr:nvGraphicFramePr>
        <xdr:cNvPr id="37" name="Chart 36">
          <a:extLst>
            <a:ext uri="{FF2B5EF4-FFF2-40B4-BE49-F238E27FC236}">
              <a16:creationId xmlns:a16="http://schemas.microsoft.com/office/drawing/2014/main" id="{191E01E6-C1C5-46DA-A9FC-ABDA45DFB6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41</xdr:col>
      <xdr:colOff>0</xdr:colOff>
      <xdr:row>126</xdr:row>
      <xdr:rowOff>0</xdr:rowOff>
    </xdr:from>
    <xdr:to>
      <xdr:col>46</xdr:col>
      <xdr:colOff>1</xdr:colOff>
      <xdr:row>140</xdr:row>
      <xdr:rowOff>106166</xdr:rowOff>
    </xdr:to>
    <xdr:graphicFrame macro="">
      <xdr:nvGraphicFramePr>
        <xdr:cNvPr id="38" name="Chart 37">
          <a:extLst>
            <a:ext uri="{FF2B5EF4-FFF2-40B4-BE49-F238E27FC236}">
              <a16:creationId xmlns:a16="http://schemas.microsoft.com/office/drawing/2014/main" id="{D1426B5E-0F24-45C6-85FF-04ADD6AA37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49</xdr:col>
      <xdr:colOff>0</xdr:colOff>
      <xdr:row>126</xdr:row>
      <xdr:rowOff>0</xdr:rowOff>
    </xdr:from>
    <xdr:to>
      <xdr:col>54</xdr:col>
      <xdr:colOff>1</xdr:colOff>
      <xdr:row>140</xdr:row>
      <xdr:rowOff>106166</xdr:rowOff>
    </xdr:to>
    <xdr:graphicFrame macro="">
      <xdr:nvGraphicFramePr>
        <xdr:cNvPr id="39" name="Chart 38">
          <a:extLst>
            <a:ext uri="{FF2B5EF4-FFF2-40B4-BE49-F238E27FC236}">
              <a16:creationId xmlns:a16="http://schemas.microsoft.com/office/drawing/2014/main" id="{0808B2E8-63DC-4DF1-B9A5-8DB0874843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57</xdr:col>
      <xdr:colOff>0</xdr:colOff>
      <xdr:row>126</xdr:row>
      <xdr:rowOff>0</xdr:rowOff>
    </xdr:from>
    <xdr:to>
      <xdr:col>62</xdr:col>
      <xdr:colOff>1</xdr:colOff>
      <xdr:row>140</xdr:row>
      <xdr:rowOff>106166</xdr:rowOff>
    </xdr:to>
    <xdr:graphicFrame macro="">
      <xdr:nvGraphicFramePr>
        <xdr:cNvPr id="40" name="Chart 39">
          <a:extLst>
            <a:ext uri="{FF2B5EF4-FFF2-40B4-BE49-F238E27FC236}">
              <a16:creationId xmlns:a16="http://schemas.microsoft.com/office/drawing/2014/main" id="{D679E82B-C576-4E1E-AA19-234CF28DDE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65</xdr:col>
      <xdr:colOff>0</xdr:colOff>
      <xdr:row>126</xdr:row>
      <xdr:rowOff>0</xdr:rowOff>
    </xdr:from>
    <xdr:to>
      <xdr:col>70</xdr:col>
      <xdr:colOff>1</xdr:colOff>
      <xdr:row>140</xdr:row>
      <xdr:rowOff>106166</xdr:rowOff>
    </xdr:to>
    <xdr:graphicFrame macro="">
      <xdr:nvGraphicFramePr>
        <xdr:cNvPr id="41" name="Chart 40">
          <a:extLst>
            <a:ext uri="{FF2B5EF4-FFF2-40B4-BE49-F238E27FC236}">
              <a16:creationId xmlns:a16="http://schemas.microsoft.com/office/drawing/2014/main" id="{E127EB58-B312-4ACC-AC4C-9EA6737C1B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73</xdr:col>
      <xdr:colOff>0</xdr:colOff>
      <xdr:row>126</xdr:row>
      <xdr:rowOff>0</xdr:rowOff>
    </xdr:from>
    <xdr:to>
      <xdr:col>78</xdr:col>
      <xdr:colOff>1</xdr:colOff>
      <xdr:row>140</xdr:row>
      <xdr:rowOff>106166</xdr:rowOff>
    </xdr:to>
    <xdr:graphicFrame macro="">
      <xdr:nvGraphicFramePr>
        <xdr:cNvPr id="42" name="Chart 41">
          <a:extLst>
            <a:ext uri="{FF2B5EF4-FFF2-40B4-BE49-F238E27FC236}">
              <a16:creationId xmlns:a16="http://schemas.microsoft.com/office/drawing/2014/main" id="{CB4A1967-7FE1-4742-B0AB-113E57FCB2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9</xdr:col>
      <xdr:colOff>0</xdr:colOff>
      <xdr:row>175</xdr:row>
      <xdr:rowOff>0</xdr:rowOff>
    </xdr:from>
    <xdr:to>
      <xdr:col>20</xdr:col>
      <xdr:colOff>571500</xdr:colOff>
      <xdr:row>189</xdr:row>
      <xdr:rowOff>11906</xdr:rowOff>
    </xdr:to>
    <xdr:graphicFrame macro="">
      <xdr:nvGraphicFramePr>
        <xdr:cNvPr id="44" name="Chart 43">
          <a:extLst>
            <a:ext uri="{FF2B5EF4-FFF2-40B4-BE49-F238E27FC236}">
              <a16:creationId xmlns:a16="http://schemas.microsoft.com/office/drawing/2014/main" id="{1032A863-7F1A-4525-9EA6-A9C72BD13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9</xdr:col>
      <xdr:colOff>0</xdr:colOff>
      <xdr:row>143</xdr:row>
      <xdr:rowOff>0</xdr:rowOff>
    </xdr:from>
    <xdr:to>
      <xdr:col>14</xdr:col>
      <xdr:colOff>1</xdr:colOff>
      <xdr:row>157</xdr:row>
      <xdr:rowOff>106166</xdr:rowOff>
    </xdr:to>
    <xdr:graphicFrame macro="">
      <xdr:nvGraphicFramePr>
        <xdr:cNvPr id="45" name="Chart 44">
          <a:extLst>
            <a:ext uri="{FF2B5EF4-FFF2-40B4-BE49-F238E27FC236}">
              <a16:creationId xmlns:a16="http://schemas.microsoft.com/office/drawing/2014/main" id="{8E625B70-4432-401D-9A8A-D63A4583E9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xdr:col>
      <xdr:colOff>0</xdr:colOff>
      <xdr:row>143</xdr:row>
      <xdr:rowOff>0</xdr:rowOff>
    </xdr:from>
    <xdr:to>
      <xdr:col>6</xdr:col>
      <xdr:colOff>1</xdr:colOff>
      <xdr:row>157</xdr:row>
      <xdr:rowOff>106166</xdr:rowOff>
    </xdr:to>
    <xdr:graphicFrame macro="">
      <xdr:nvGraphicFramePr>
        <xdr:cNvPr id="50" name="Chart 49">
          <a:extLst>
            <a:ext uri="{FF2B5EF4-FFF2-40B4-BE49-F238E27FC236}">
              <a16:creationId xmlns:a16="http://schemas.microsoft.com/office/drawing/2014/main" id="{2DE8CD48-5336-41B1-B3A2-6050D19640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17</xdr:col>
      <xdr:colOff>0</xdr:colOff>
      <xdr:row>143</xdr:row>
      <xdr:rowOff>0</xdr:rowOff>
    </xdr:from>
    <xdr:to>
      <xdr:col>22</xdr:col>
      <xdr:colOff>1</xdr:colOff>
      <xdr:row>157</xdr:row>
      <xdr:rowOff>106166</xdr:rowOff>
    </xdr:to>
    <xdr:graphicFrame macro="">
      <xdr:nvGraphicFramePr>
        <xdr:cNvPr id="51" name="Chart 50">
          <a:extLst>
            <a:ext uri="{FF2B5EF4-FFF2-40B4-BE49-F238E27FC236}">
              <a16:creationId xmlns:a16="http://schemas.microsoft.com/office/drawing/2014/main" id="{C4DA26C6-4677-4D7F-900E-2A1758C1E4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25</xdr:col>
      <xdr:colOff>0</xdr:colOff>
      <xdr:row>143</xdr:row>
      <xdr:rowOff>0</xdr:rowOff>
    </xdr:from>
    <xdr:to>
      <xdr:col>30</xdr:col>
      <xdr:colOff>1</xdr:colOff>
      <xdr:row>157</xdr:row>
      <xdr:rowOff>106166</xdr:rowOff>
    </xdr:to>
    <xdr:graphicFrame macro="">
      <xdr:nvGraphicFramePr>
        <xdr:cNvPr id="52" name="Chart 51">
          <a:extLst>
            <a:ext uri="{FF2B5EF4-FFF2-40B4-BE49-F238E27FC236}">
              <a16:creationId xmlns:a16="http://schemas.microsoft.com/office/drawing/2014/main" id="{9797E34B-F3B9-4300-AB6E-B1411DE92E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33</xdr:col>
      <xdr:colOff>0</xdr:colOff>
      <xdr:row>143</xdr:row>
      <xdr:rowOff>0</xdr:rowOff>
    </xdr:from>
    <xdr:to>
      <xdr:col>38</xdr:col>
      <xdr:colOff>1</xdr:colOff>
      <xdr:row>157</xdr:row>
      <xdr:rowOff>106166</xdr:rowOff>
    </xdr:to>
    <xdr:graphicFrame macro="">
      <xdr:nvGraphicFramePr>
        <xdr:cNvPr id="53" name="Chart 52">
          <a:extLst>
            <a:ext uri="{FF2B5EF4-FFF2-40B4-BE49-F238E27FC236}">
              <a16:creationId xmlns:a16="http://schemas.microsoft.com/office/drawing/2014/main" id="{2FB8B000-A8E0-453F-A3C7-48660CD1ED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41</xdr:col>
      <xdr:colOff>0</xdr:colOff>
      <xdr:row>143</xdr:row>
      <xdr:rowOff>0</xdr:rowOff>
    </xdr:from>
    <xdr:to>
      <xdr:col>46</xdr:col>
      <xdr:colOff>1</xdr:colOff>
      <xdr:row>157</xdr:row>
      <xdr:rowOff>106166</xdr:rowOff>
    </xdr:to>
    <xdr:graphicFrame macro="">
      <xdr:nvGraphicFramePr>
        <xdr:cNvPr id="54" name="Chart 53">
          <a:extLst>
            <a:ext uri="{FF2B5EF4-FFF2-40B4-BE49-F238E27FC236}">
              <a16:creationId xmlns:a16="http://schemas.microsoft.com/office/drawing/2014/main" id="{9FD7264B-84D1-4136-9107-41E2DFFFF2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49</xdr:col>
      <xdr:colOff>0</xdr:colOff>
      <xdr:row>143</xdr:row>
      <xdr:rowOff>0</xdr:rowOff>
    </xdr:from>
    <xdr:to>
      <xdr:col>54</xdr:col>
      <xdr:colOff>1</xdr:colOff>
      <xdr:row>157</xdr:row>
      <xdr:rowOff>106166</xdr:rowOff>
    </xdr:to>
    <xdr:graphicFrame macro="">
      <xdr:nvGraphicFramePr>
        <xdr:cNvPr id="55" name="Chart 54">
          <a:extLst>
            <a:ext uri="{FF2B5EF4-FFF2-40B4-BE49-F238E27FC236}">
              <a16:creationId xmlns:a16="http://schemas.microsoft.com/office/drawing/2014/main" id="{3AFC7F7E-FAF8-41F3-953A-4709AE6FAC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57</xdr:col>
      <xdr:colOff>0</xdr:colOff>
      <xdr:row>143</xdr:row>
      <xdr:rowOff>0</xdr:rowOff>
    </xdr:from>
    <xdr:to>
      <xdr:col>62</xdr:col>
      <xdr:colOff>1</xdr:colOff>
      <xdr:row>157</xdr:row>
      <xdr:rowOff>106166</xdr:rowOff>
    </xdr:to>
    <xdr:graphicFrame macro="">
      <xdr:nvGraphicFramePr>
        <xdr:cNvPr id="56" name="Chart 55">
          <a:extLst>
            <a:ext uri="{FF2B5EF4-FFF2-40B4-BE49-F238E27FC236}">
              <a16:creationId xmlns:a16="http://schemas.microsoft.com/office/drawing/2014/main" id="{836FF1E7-1435-4C82-8CC0-F6ABDDEFB2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65</xdr:col>
      <xdr:colOff>0</xdr:colOff>
      <xdr:row>143</xdr:row>
      <xdr:rowOff>0</xdr:rowOff>
    </xdr:from>
    <xdr:to>
      <xdr:col>70</xdr:col>
      <xdr:colOff>1</xdr:colOff>
      <xdr:row>157</xdr:row>
      <xdr:rowOff>106166</xdr:rowOff>
    </xdr:to>
    <xdr:graphicFrame macro="">
      <xdr:nvGraphicFramePr>
        <xdr:cNvPr id="57" name="Chart 56">
          <a:extLst>
            <a:ext uri="{FF2B5EF4-FFF2-40B4-BE49-F238E27FC236}">
              <a16:creationId xmlns:a16="http://schemas.microsoft.com/office/drawing/2014/main" id="{B4517831-7002-4D9E-9BB4-AD04E589DB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73</xdr:col>
      <xdr:colOff>0</xdr:colOff>
      <xdr:row>143</xdr:row>
      <xdr:rowOff>0</xdr:rowOff>
    </xdr:from>
    <xdr:to>
      <xdr:col>78</xdr:col>
      <xdr:colOff>1</xdr:colOff>
      <xdr:row>157</xdr:row>
      <xdr:rowOff>106166</xdr:rowOff>
    </xdr:to>
    <xdr:graphicFrame macro="">
      <xdr:nvGraphicFramePr>
        <xdr:cNvPr id="58" name="Chart 57">
          <a:extLst>
            <a:ext uri="{FF2B5EF4-FFF2-40B4-BE49-F238E27FC236}">
              <a16:creationId xmlns:a16="http://schemas.microsoft.com/office/drawing/2014/main" id="{02259AC4-85BC-4BB2-B201-DCE8FDEA99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37</xdr:col>
      <xdr:colOff>576262</xdr:colOff>
      <xdr:row>46</xdr:row>
      <xdr:rowOff>100012</xdr:rowOff>
    </xdr:from>
    <xdr:to>
      <xdr:col>42</xdr:col>
      <xdr:colOff>9525</xdr:colOff>
      <xdr:row>59</xdr:row>
      <xdr:rowOff>123825</xdr:rowOff>
    </xdr:to>
    <xdr:graphicFrame macro="">
      <xdr:nvGraphicFramePr>
        <xdr:cNvPr id="2" name="Chart 1">
          <a:extLst>
            <a:ext uri="{FF2B5EF4-FFF2-40B4-BE49-F238E27FC236}">
              <a16:creationId xmlns:a16="http://schemas.microsoft.com/office/drawing/2014/main" id="{ECCA711B-04A6-F0B2-C32A-D7B7B3BE6F6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49</xdr:col>
      <xdr:colOff>0</xdr:colOff>
      <xdr:row>61</xdr:row>
      <xdr:rowOff>0</xdr:rowOff>
    </xdr:from>
    <xdr:to>
      <xdr:col>52</xdr:col>
      <xdr:colOff>42863</xdr:colOff>
      <xdr:row>74</xdr:row>
      <xdr:rowOff>23813</xdr:rowOff>
    </xdr:to>
    <xdr:graphicFrame macro="">
      <xdr:nvGraphicFramePr>
        <xdr:cNvPr id="3" name="Chart 2">
          <a:extLst>
            <a:ext uri="{FF2B5EF4-FFF2-40B4-BE49-F238E27FC236}">
              <a16:creationId xmlns:a16="http://schemas.microsoft.com/office/drawing/2014/main" id="{478AE4D9-501E-467F-9845-14F79B79F9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70</xdr:col>
      <xdr:colOff>414336</xdr:colOff>
      <xdr:row>3</xdr:row>
      <xdr:rowOff>157161</xdr:rowOff>
    </xdr:from>
    <xdr:to>
      <xdr:col>79</xdr:col>
      <xdr:colOff>133349</xdr:colOff>
      <xdr:row>36</xdr:row>
      <xdr:rowOff>28575</xdr:rowOff>
    </xdr:to>
    <xdr:graphicFrame macro="">
      <xdr:nvGraphicFramePr>
        <xdr:cNvPr id="4" name="Chart 3">
          <a:extLst>
            <a:ext uri="{FF2B5EF4-FFF2-40B4-BE49-F238E27FC236}">
              <a16:creationId xmlns:a16="http://schemas.microsoft.com/office/drawing/2014/main" id="{CEAF52C1-0A4B-3CF2-1E07-EC5606E398F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71</xdr:col>
      <xdr:colOff>123825</xdr:colOff>
      <xdr:row>36</xdr:row>
      <xdr:rowOff>104775</xdr:rowOff>
    </xdr:from>
    <xdr:to>
      <xdr:col>75</xdr:col>
      <xdr:colOff>352425</xdr:colOff>
      <xdr:row>56</xdr:row>
      <xdr:rowOff>123824</xdr:rowOff>
    </xdr:to>
    <xdr:graphicFrame macro="">
      <xdr:nvGraphicFramePr>
        <xdr:cNvPr id="5" name="Chart 4">
          <a:extLst>
            <a:ext uri="{FF2B5EF4-FFF2-40B4-BE49-F238E27FC236}">
              <a16:creationId xmlns:a16="http://schemas.microsoft.com/office/drawing/2014/main" id="{E8634C01-4762-4999-AAA7-171F260DFD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71</xdr:col>
      <xdr:colOff>0</xdr:colOff>
      <xdr:row>64</xdr:row>
      <xdr:rowOff>0</xdr:rowOff>
    </xdr:from>
    <xdr:to>
      <xdr:col>79</xdr:col>
      <xdr:colOff>328613</xdr:colOff>
      <xdr:row>96</xdr:row>
      <xdr:rowOff>61914</xdr:rowOff>
    </xdr:to>
    <xdr:graphicFrame macro="">
      <xdr:nvGraphicFramePr>
        <xdr:cNvPr id="6" name="Chart 5">
          <a:extLst>
            <a:ext uri="{FF2B5EF4-FFF2-40B4-BE49-F238E27FC236}">
              <a16:creationId xmlns:a16="http://schemas.microsoft.com/office/drawing/2014/main" id="{B51995B2-5298-411D-9E6E-7443C619FB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81</xdr:col>
      <xdr:colOff>0</xdr:colOff>
      <xdr:row>64</xdr:row>
      <xdr:rowOff>0</xdr:rowOff>
    </xdr:from>
    <xdr:to>
      <xdr:col>89</xdr:col>
      <xdr:colOff>328613</xdr:colOff>
      <xdr:row>96</xdr:row>
      <xdr:rowOff>61914</xdr:rowOff>
    </xdr:to>
    <xdr:graphicFrame macro="">
      <xdr:nvGraphicFramePr>
        <xdr:cNvPr id="7" name="Chart 6">
          <a:extLst>
            <a:ext uri="{FF2B5EF4-FFF2-40B4-BE49-F238E27FC236}">
              <a16:creationId xmlns:a16="http://schemas.microsoft.com/office/drawing/2014/main" id="{DAF8CD2D-8733-4D39-809D-398779C9A2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72</xdr:col>
      <xdr:colOff>0</xdr:colOff>
      <xdr:row>103</xdr:row>
      <xdr:rowOff>21168</xdr:rowOff>
    </xdr:from>
    <xdr:to>
      <xdr:col>86</xdr:col>
      <xdr:colOff>0</xdr:colOff>
      <xdr:row>131</xdr:row>
      <xdr:rowOff>158750</xdr:rowOff>
    </xdr:to>
    <xdr:graphicFrame macro="">
      <xdr:nvGraphicFramePr>
        <xdr:cNvPr id="8" name="Chart 7">
          <a:extLst>
            <a:ext uri="{FF2B5EF4-FFF2-40B4-BE49-F238E27FC236}">
              <a16:creationId xmlns:a16="http://schemas.microsoft.com/office/drawing/2014/main" id="{A4DF5C09-A688-4D20-A88C-CEF886B715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72</xdr:col>
      <xdr:colOff>0</xdr:colOff>
      <xdr:row>133</xdr:row>
      <xdr:rowOff>179915</xdr:rowOff>
    </xdr:from>
    <xdr:to>
      <xdr:col>81</xdr:col>
      <xdr:colOff>10583</xdr:colOff>
      <xdr:row>166</xdr:row>
      <xdr:rowOff>169332</xdr:rowOff>
    </xdr:to>
    <xdr:graphicFrame macro="">
      <xdr:nvGraphicFramePr>
        <xdr:cNvPr id="9" name="Chart 8">
          <a:extLst>
            <a:ext uri="{FF2B5EF4-FFF2-40B4-BE49-F238E27FC236}">
              <a16:creationId xmlns:a16="http://schemas.microsoft.com/office/drawing/2014/main" id="{0CB5F896-EE70-4A04-B50C-B6068B3AC9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3351D47-DDA6-40BC-82A4-EC6B6BE58FCF}" name="Table2" displayName="Table2" ref="A4:AO80" totalsRowShown="0" headerRowDxfId="119">
  <autoFilter ref="A4:AO80" xr:uid="{D3351D47-DDA6-40BC-82A4-EC6B6BE58FCF}"/>
  <tableColumns count="41">
    <tableColumn id="43" xr3:uid="{324B65D0-45D1-4E97-B471-58EC80CCC7FD}" name="Individual"/>
    <tableColumn id="2" xr3:uid="{EA387FA3-FA80-4B96-BC6A-9222A2D1AA38}" name="Level"/>
    <tableColumn id="3" xr3:uid="{B193682A-BD55-4E6F-B353-DBDF8A926A1F}" name="Group"/>
    <tableColumn id="4" xr3:uid="{EA2CE2B7-DBEC-4D2C-823C-62D1DAB81F3C}" name="D01. Age"/>
    <tableColumn id="5" xr3:uid="{53CD38D4-6B37-42A3-BB83-A7494361E673}" name="D02. Sex (at birth)"/>
    <tableColumn id="6" xr3:uid="{4A54B786-ACBF-44E5-A68F-9CB1C38401D4}" name="D03. Gender"/>
    <tableColumn id="7" xr3:uid="{58741DAC-10F1-43B4-81DA-6053F1BD9E35}" name="D04. Ethnicity"/>
    <tableColumn id="8" xr3:uid="{39051F9C-A9EB-4F36-95CC-C96286099658}" name="D05. Disability"/>
    <tableColumn id="42" xr3:uid="{307D872B-DAEF-4852-AA29-88A15A107908}" name="D05. Additional info"/>
    <tableColumn id="9" xr3:uid="{48E21AB9-8298-4726-8456-BD253991E24C}" name="P01. I engage in group activities"/>
    <tableColumn id="10" xr3:uid="{FE41BC9B-6125-4849-91B9-62E88C6A5F72}" name="P02. I am interested in crime scene investigation topics"/>
    <tableColumn id="11" xr3:uid="{0BDA5A7C-2B35-4668-8AF3-A054A6D9FC16}" name="P03. I had Lego sets as a child/I have Lego sets/my child has Lego sets"/>
    <tableColumn id="12" xr3:uid="{7F93E652-8AD4-4B8A-9D0E-56C3216E80F2}" name="P04. I enjoy lego"/>
    <tableColumn id="13" xr3:uid="{1B2E4721-945D-4061-B88D-59CAFDD8FD39}" name="A1 activity"/>
    <tableColumn id="14" xr3:uid="{13C52B6A-C4EA-4DFE-806D-019F2A565B9C}" name="A1 Scenario"/>
    <tableColumn id="15" xr3:uid="{4C332DBC-1A3F-4B7B-81F5-800FD7C9D094}" name="A1 01. How much did you enjoy the activity"/>
    <tableColumn id="16" xr3:uid="{2972DF3D-586D-4C2D-BEBD-FEE43314DBE2}" name="A1 02. How interested were you through the activity"/>
    <tableColumn id="17" xr3:uid="{5BD06EF7-A58D-4D75-95BF-A2610D173486}" name="A1 03. Did individuals in your group contribute equally"/>
    <tableColumn id="18" xr3:uid="{302E3AE4-AF67-4498-86B3-D1AF0E66C65E}" name="A1 04. How much did the activity reinforce some of the taught CSI components on your course?"/>
    <tableColumn id="19" xr3:uid="{9BE4B048-E986-4C7A-9137-30FEF4C6C9AE}" name="A1 05. Do you think an activity such as this would help students prepare for their crime scene assessment?"/>
    <tableColumn id="20" xr3:uid="{BDD5543D-1469-469A-AACF-72D6777E7086}" name="A1 06. How well did the activity help you think about the stabilisation and prioritisation of evidence?"/>
    <tableColumn id="21" xr3:uid="{34949C86-FE94-4D68-877A-0213D2DEAFFF}" name="A1 07. How well did the activity help you think about how you would collect different forms of evidence?"/>
    <tableColumn id="22" xr3:uid="{2FE6B8FD-219D-47DB-8A11-1D829D52CAAF}" name="A1 08. How well did the activity help you think about anti-contamination practices?"/>
    <tableColumn id="23" xr3:uid="{A4F5A9D2-143F-4519-A73C-D8CC1E5ABE82}" name="A1 09. How well did the activity help you think about sample packaging?"/>
    <tableColumn id="24" xr3:uid="{2B55F776-5F36-489F-88AA-78DFED4AB9D5}" name="A1 10. How well did the activity help you think about crime scene health and safety?"/>
    <tableColumn id="25" xr3:uid="{E371C005-E74B-4EEC-989C-FA7C62ADD9DF}" name="A1 11. In three words, please tell us what you thought about the activity?"/>
    <tableColumn id="26" xr3:uid="{ED52CD8A-1DC3-423C-AC6A-A4D824AB66FA}" name="A1 12. Any other comments?"/>
    <tableColumn id="28" xr3:uid="{6DD6DC79-B957-463E-BD13-6D05B030F53E}" name="A2 activity"/>
    <tableColumn id="29" xr3:uid="{7A2224A8-4D83-4A5B-B4BC-678BFE07B251}" name="A2 Scenario"/>
    <tableColumn id="30" xr3:uid="{3FCB29CA-C339-46B3-80BA-3943D2EE583C}" name="A2 01. How much did you enjoy the activity"/>
    <tableColumn id="31" xr3:uid="{7EFA7208-07A1-44FD-AFD0-923229FCC214}" name="A2 02. How interested were you through the activity"/>
    <tableColumn id="32" xr3:uid="{8F03676A-372C-424C-B748-78A2BE6C750E}" name="A2 03. Did individuals in your group contribute equally"/>
    <tableColumn id="33" xr3:uid="{29E66613-C16A-4FD7-B25F-1EEFA9016F3A}" name="A2 04. How much did the activity reinforce some of the taught CSI components on your course?"/>
    <tableColumn id="34" xr3:uid="{37898ACC-3048-41BE-AF38-C9CA2DA3C182}" name="A2 05. Do you think an activity such as this would help students prepare for their crime scene assessment?"/>
    <tableColumn id="35" xr3:uid="{A28AE3E8-FB14-4F79-9263-0775C5B5524F}" name="A2 06. How well did the activity help you think about the stabilisation and prioritisation of evidence?"/>
    <tableColumn id="36" xr3:uid="{88E7681B-4BBD-4C60-950E-6816F762D5BA}" name="A2 07. How well did the activity help you think about how you would collect different forms of evidence?"/>
    <tableColumn id="37" xr3:uid="{B0D171AA-B6DC-491E-A325-82C6F2AC571D}" name="A2 08. How well did the activity help you think about anti-contamination practices?"/>
    <tableColumn id="38" xr3:uid="{8B1BA5BE-2D83-45D5-A71C-2AB9004978C8}" name="A2 09. How well did the activity help you think about sample packaging?"/>
    <tableColumn id="39" xr3:uid="{061D8927-7BFB-44D8-A3F3-7695F3B6CF9B}" name="A2 10. How well did the activity help you think about crime scene health and safety?"/>
    <tableColumn id="40" xr3:uid="{8BD86374-FC49-450C-93EA-4D354457E5BA}" name="A2 11. In three words, please tell us what you thought about the activity?"/>
    <tableColumn id="41" xr3:uid="{94F56D4A-BCBB-48A0-B965-2D3C6D54F568}" name="A2 12. Any other comment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C9FBAA3-8A0C-4FEF-B8B8-539C9E81C188}" name="Table24" displayName="Table24" ref="A4:AS80" totalsRowShown="0" headerRowDxfId="118" totalsRowDxfId="117">
  <autoFilter ref="A4:AS80" xr:uid="{D3351D47-DDA6-40BC-82A4-EC6B6BE58FCF}"/>
  <tableColumns count="45">
    <tableColumn id="43" xr3:uid="{9B2F52EF-16CD-4EBC-A06E-7779179AE9A8}" name="Individual" totalsRowDxfId="116"/>
    <tableColumn id="2" xr3:uid="{7752DEFE-E777-4B86-A0C8-EBD6A4D67555}" name="Level" totalsRowDxfId="115"/>
    <tableColumn id="3" xr3:uid="{B658FDDC-1078-4F8D-8AD2-C6C1AC0E0FD3}" name="Group" totalsRowDxfId="114"/>
    <tableColumn id="4" xr3:uid="{B7294444-8F91-4A89-AC8F-1B1AFFEA41C0}" name="D01. Age" totalsRowDxfId="113"/>
    <tableColumn id="5" xr3:uid="{6A6702B6-18FA-4789-A2F1-B7DE7EAEA03E}" name="D02. Sex (at birth)" dataDxfId="111" totalsRowDxfId="112"/>
    <tableColumn id="6" xr3:uid="{5C90BCD8-72D0-45B4-881C-F2281DD9F7A5}" name="D03. Gender" totalsRowDxfId="110"/>
    <tableColumn id="7" xr3:uid="{8CCE6A3A-7BEE-4319-B223-5EFFC90A298D}" name="D04. Ethnicity" totalsRowDxfId="109"/>
    <tableColumn id="8" xr3:uid="{2E13E6D6-AF84-4445-B19F-10A3324617FC}" name="D05. Disability" totalsRowDxfId="108"/>
    <tableColumn id="42" xr3:uid="{FE98CF31-981E-4185-8598-3D9331732782}" name="D05. Additional info" totalsRowDxfId="107"/>
    <tableColumn id="9" xr3:uid="{9A243DC7-579F-43A5-988A-D8F1D4F3E35F}" name="P01. I engage in group activities" totalsRowDxfId="106"/>
    <tableColumn id="46" xr3:uid="{B27F6495-F8E2-4490-A286-3ED55B91DA5B}" name="P01. I engage in group activities (coded)" totalsRowDxfId="105"/>
    <tableColumn id="10" xr3:uid="{28C7C705-20FD-44F9-872F-0D9754752353}" name="P02. I am interested in crime scene investigation topics" totalsRowDxfId="104"/>
    <tableColumn id="11" xr3:uid="{18AE3E64-4469-4C86-A033-56CC3CD8C312}" name="P03. I had Lego sets as a child/I have Lego sets/my child has Lego sets" totalsRowDxfId="103"/>
    <tableColumn id="12" xr3:uid="{42D7ADE2-ED0A-4660-955B-848AEC54D482}" name="P04. I enjoy lego" totalsRowDxfId="102"/>
    <tableColumn id="13" xr3:uid="{6781B7A7-08B3-4BCF-B5E5-14E418CE97CB}" name="A1 activity" totalsRowDxfId="101"/>
    <tableColumn id="27" xr3:uid="{7DE7A7F3-C5CE-4BD2-9D37-78E876264233}" name="A1 activity (code)" totalsRowDxfId="100"/>
    <tableColumn id="14" xr3:uid="{C1541644-1A21-44C0-8C05-2687B091675A}" name="A1 Scenario" totalsRowDxfId="99"/>
    <tableColumn id="15" xr3:uid="{44E00A48-6FF0-4B0D-B924-965D1E2F70B3}" name="A1 01. How much did you enjoy the activity" totalsRowDxfId="98"/>
    <tableColumn id="16" xr3:uid="{26E72A5F-A2FE-4DBA-B7AC-C89BC1CC12BD}" name="A1 02. How interested were you through the activity" totalsRowDxfId="97"/>
    <tableColumn id="17" xr3:uid="{95461E78-B4D7-45DA-8D66-6C0537D47BA3}" name="A1 03. Did individuals in your group contribute equally" totalsRowDxfId="96"/>
    <tableColumn id="18" xr3:uid="{A60CF0AE-5BAB-4F5E-8AD1-38A3F8F767D5}" name="A1 04. How much did the activity reinforce some of the taught CSI components on your course?" totalsRowDxfId="95"/>
    <tableColumn id="19" xr3:uid="{DE5DDB87-17EB-4D96-B3F7-A75483C8C578}" name="A1 05. Do you think an activity such as this would help students prepare for their crime scene assessment?" totalsRowDxfId="94"/>
    <tableColumn id="20" xr3:uid="{F844471C-7784-4EB8-9B4F-8BCD970AB14A}" name="A1 06. How well did the activity help you think about the stabilisation and prioritisation of evidence?" totalsRowDxfId="93"/>
    <tableColumn id="21" xr3:uid="{1328CA30-C7F5-4E91-835B-5969C87AC02F}" name="A1 07. How well did the activity help you think about how you would collect different forms of evidence?" totalsRowDxfId="92"/>
    <tableColumn id="22" xr3:uid="{FE034BBD-9BE2-4C18-B8A4-3AAB95114B12}" name="A1 08. How well did the activity help you think about anti-contamination practices?" totalsRowDxfId="91"/>
    <tableColumn id="23" xr3:uid="{6FA66029-279B-4090-B837-8A25198A50DB}" name="A1 09. How well did the activity help you think about sample packaging?" totalsRowDxfId="90"/>
    <tableColumn id="24" xr3:uid="{9A0347D6-FC7E-486C-BBA1-845F2DB89381}" name="A1 10. How well did the activity help you think about crime scene health and safety?" totalsRowDxfId="89"/>
    <tableColumn id="25" xr3:uid="{1D496AC9-201C-4DF4-97F6-977C737EC1BD}" name="A1 11. In three words, please tell us what you thought about the activity?" totalsRowDxfId="88"/>
    <tableColumn id="26" xr3:uid="{0620EE8B-3C82-42E4-882F-DF923D330CED}" name="A1 12. Any other comments?" totalsRowDxfId="87"/>
    <tableColumn id="28" xr3:uid="{52D7374D-02FB-47C2-B774-5A14F2283AF0}" name="A2 activity" totalsRowDxfId="86"/>
    <tableColumn id="45" xr3:uid="{D5363BEB-F0A9-49AC-96C3-2305E9F9178A}" name="A2 activity (code)" totalsRowDxfId="85"/>
    <tableColumn id="29" xr3:uid="{4489D5C9-D396-48EE-B39B-EA61BE83D3F7}" name="A2 Scenario" totalsRowDxfId="84"/>
    <tableColumn id="44" xr3:uid="{122E7DD1-2F71-4B1C-A94E-00407A90D256}" name="Column1" totalsRowDxfId="83"/>
    <tableColumn id="30" xr3:uid="{15EC5355-75C3-4E69-B271-BD4D81B68217}" name="A2 01. How much did you enjoy the activity" totalsRowDxfId="82"/>
    <tableColumn id="31" xr3:uid="{D17C482E-1F25-4351-9C11-3D7B7E1496B3}" name="A2 02. How interested were you through the activity" totalsRowDxfId="81"/>
    <tableColumn id="32" xr3:uid="{AA0E4C93-8C67-4679-A714-37D0E5A2798C}" name="A2 03. Did individuals in your group contribute equally" totalsRowDxfId="80"/>
    <tableColumn id="33" xr3:uid="{3DE2EEB1-C32A-4F7D-9D2C-DF9712507433}" name="A2 04. How much did the activity reinforce some of the taught CSI components on your course?" totalsRowDxfId="79"/>
    <tableColumn id="34" xr3:uid="{CB802E83-08E7-4DA2-9780-C5521F8DB98E}" name="A2 05. Do you think an activity such as this would help students prepare for their crime scene assessment?" totalsRowDxfId="78"/>
    <tableColumn id="35" xr3:uid="{36417590-3E47-4935-B2D9-38DA9498B65A}" name="A2 06. How well did the activity help you think about the stabilisation and prioritisation of evidence?" totalsRowDxfId="77"/>
    <tableColumn id="36" xr3:uid="{FE37E8DA-6AF4-4394-A5A9-D88E59A12C7C}" name="A2 07. How well did the activity help you think about how you would collect different forms of evidence?" totalsRowDxfId="76"/>
    <tableColumn id="37" xr3:uid="{73E3F09A-C319-4FD1-9C40-E2BB69336646}" name="A2 08. How well did the activity help you think about anti-contamination practices?" totalsRowDxfId="75"/>
    <tableColumn id="38" xr3:uid="{BDE418EA-9817-4EE7-B645-435770C8CD2D}" name="A2 09. How well did the activity help you think about sample packaging?" totalsRowDxfId="74"/>
    <tableColumn id="39" xr3:uid="{0B16DA69-6D45-42B1-AC00-04E4C5A91530}" name="A2 10. How well did the activity help you think about crime scene health and safety?" totalsRowDxfId="73"/>
    <tableColumn id="40" xr3:uid="{582E35A7-4ED3-45F8-B1B8-047BC330A02B}" name="A2 11. In three words, please tell us what you thought about the activity?" totalsRowDxfId="72"/>
    <tableColumn id="41" xr3:uid="{F914EA00-881A-408E-9966-6C5A138DFB62}" name="A2 12. Any other comments?" totalsRowDxfId="7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59EE486-B680-4ED1-8777-CE3E51CDE69F}" name="Table242" displayName="Table242" ref="A4:AQ80" totalsRowShown="0" headerRowDxfId="70">
  <autoFilter ref="A4:AQ80" xr:uid="{D3351D47-DDA6-40BC-82A4-EC6B6BE58FCF}"/>
  <tableColumns count="43">
    <tableColumn id="43" xr3:uid="{6F9BB3AA-6EC3-4116-BEAE-E3FB3D17DD56}" name="Individual"/>
    <tableColumn id="2" xr3:uid="{64847F74-959C-477E-8689-402B174854A5}" name="Level"/>
    <tableColumn id="3" xr3:uid="{0E3925D3-CC89-4492-9730-FB3744794B2C}" name="Group"/>
    <tableColumn id="4" xr3:uid="{4DB004F8-A145-456A-8AEB-AB007A16748B}" name="D01. Age"/>
    <tableColumn id="5" xr3:uid="{781A8A34-21F7-41E8-9521-850EE91701B3}" name="D02. Sex (at birth)"/>
    <tableColumn id="6" xr3:uid="{DC9DDF1F-97A5-46C2-915F-5B43FFFC3D1A}" name="D03. Gender"/>
    <tableColumn id="7" xr3:uid="{22EAAA99-8101-41B7-A1B4-C22CD7728F5C}" name="D04. Ethnicity"/>
    <tableColumn id="8" xr3:uid="{B3D2112B-A64B-4265-8DF7-CBBF243D00D8}" name="D05. Disability"/>
    <tableColumn id="42" xr3:uid="{DB0EBEB3-F04E-4817-B118-14B13FA3000C}" name="D05. Additional info"/>
    <tableColumn id="46" xr3:uid="{C5EB71BF-D482-4106-BCD9-727A335112B3}" name="P01. I engage in group activities (coded)"/>
    <tableColumn id="10" xr3:uid="{199FA9C9-5FA6-4F79-A865-05DA20C47766}" name="P02. I am interested in crime scene investigation topics (coded)"/>
    <tableColumn id="11" xr3:uid="{FB42B485-96B4-436E-883F-C535F52FC6C7}" name="P03. I had Lego sets as a child/I have Lego sets/my child has Lego sets"/>
    <tableColumn id="12" xr3:uid="{D63B8015-F86D-44A9-97DC-32E3DBB13182}" name="P04. I enjoy lego"/>
    <tableColumn id="13" xr3:uid="{F8861942-644F-4A54-BB28-605E1BC9D123}" name="A1 activity"/>
    <tableColumn id="27" xr3:uid="{F5DEA570-4DD8-471B-AFC3-8D6476C1B85C}" name="A1 activity (code)"/>
    <tableColumn id="14" xr3:uid="{EEC454B4-3CAC-4D33-9ED8-9DA6FD87C68B}" name="A1 Scenario"/>
    <tableColumn id="15" xr3:uid="{267F9722-570F-4C91-92C2-975C55D7E004}" name="A1 01. How much did you enjoy the activity"/>
    <tableColumn id="16" xr3:uid="{FA9A5C03-92A8-4F2C-9D43-E6949CDE24C0}" name="A1 02. How interested were you through the activity"/>
    <tableColumn id="17" xr3:uid="{D387F802-AA68-4797-9205-D37CE4C54623}" name="A1 03. Did individuals in your group contribute equally"/>
    <tableColumn id="18" xr3:uid="{1DA925C4-FAB4-4987-B9E2-5608AE363EE1}" name="A1 04. How much did the activity reinforce some of the taught CSI components on your course?"/>
    <tableColumn id="19" xr3:uid="{DC801CFB-E4E2-45D0-AEDF-B41F6F452282}" name="A1 05. Do you think an activity such as this would help students prepare for their crime scene assessment?"/>
    <tableColumn id="20" xr3:uid="{4BDCF453-FD9F-4DE2-8419-212DFBD987E3}" name="A1 06. How well did the activity help you think about the stabilisation and prioritisation of evidence?"/>
    <tableColumn id="21" xr3:uid="{B933A6DD-1389-4046-ACB4-33565CDD27EE}" name="A1 07. How well did the activity help you think about how you would collect different forms of evidence?"/>
    <tableColumn id="22" xr3:uid="{42E2FE09-AE4A-48D8-96BA-E6D8439E146B}" name="A1 08. How well did the activity help you think about anti-contamination practices?"/>
    <tableColumn id="23" xr3:uid="{BA3D4C31-C445-4863-AE83-34236E27E82F}" name="A1 09. How well did the activity help you think about sample packaging?"/>
    <tableColumn id="24" xr3:uid="{C51C83F6-2BF1-4E1E-8F4D-0F320EF1BA91}" name="A1 10. How well did the activity help you think about crime scene health and safety?"/>
    <tableColumn id="25" xr3:uid="{E63CC859-27A0-4051-A3F1-23D5F0D1C5D9}" name="A1 11. In three words, please tell us what you thought about the activity?"/>
    <tableColumn id="26" xr3:uid="{239DB6F2-0F68-4853-867D-E66D8A91D1EA}" name="A1 12. Any other comments?"/>
    <tableColumn id="28" xr3:uid="{8BA8C064-B8FD-482E-A44E-222CEE36A599}" name="A2 activity"/>
    <tableColumn id="45" xr3:uid="{2F4804D8-40F1-404C-9376-23D15576F34D}" name="A2 activity (code)"/>
    <tableColumn id="29" xr3:uid="{69ACB1E1-E220-4227-A0DF-FC9EFBF91242}" name="A2 Scenario"/>
    <tableColumn id="30" xr3:uid="{7933678D-09C3-4876-98B7-2846A6201B16}" name="A2 01. How much did you enjoy the activity"/>
    <tableColumn id="31" xr3:uid="{3E1DC09E-CDDA-4052-AD40-E63DBAD1826C}" name="A2 02. How interested were you through the activity"/>
    <tableColumn id="32" xr3:uid="{6B31805B-C0A2-4310-936F-C9BC5BA852D0}" name="A2 03. Did individuals in your group contribute equally"/>
    <tableColumn id="33" xr3:uid="{0861AC78-94CA-4520-808B-DC0F296F3DE7}" name="A2 04. How much did the activity reinforce some of the taught CSI components on your course?"/>
    <tableColumn id="34" xr3:uid="{37C3EFE3-F243-4036-82A0-408E5C05C954}" name="A2 05. Do you think an activity such as this would help students prepare for their crime scene assessment?"/>
    <tableColumn id="35" xr3:uid="{EB8E0F97-99F6-458A-883D-E9BD3CFD2E63}" name="A2 06. How well did the activity help you think about the stabilisation and prioritisation of evidence?"/>
    <tableColumn id="36" xr3:uid="{2A4FE5CC-D138-4D6A-A4D1-F38E025FB0DF}" name="A2 07. How well did the activity help you think about how you would collect different forms of evidence?"/>
    <tableColumn id="37" xr3:uid="{D875636D-53E3-4AC4-BC49-7874A0D53CC0}" name="A2 08. How well did the activity help you think about anti-contamination practices?"/>
    <tableColumn id="38" xr3:uid="{7F6D3886-86D5-4B72-8BF4-AEC1275CD120}" name="A2 09. How well did the activity help you think about sample packaging?"/>
    <tableColumn id="39" xr3:uid="{1C3A8B14-7487-4EEC-B17B-555ABBD53583}" name="A2 10. How well did the activity help you think about crime scene health and safety?"/>
    <tableColumn id="40" xr3:uid="{95E20F62-4D92-498E-8EE5-79F340F96E3F}" name="A2 11. In three words, please tell us what you thought about the activity?"/>
    <tableColumn id="41" xr3:uid="{F07B622F-7093-499F-9D7C-721031177979}" name="A2 12. Any other comments?"/>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4E5BDF2-B13E-4189-878D-FA389606F63F}" name="Table24267" displayName="Table24267" ref="A4:BQ80" totalsRowShown="0" headerRowDxfId="69">
  <autoFilter ref="A4:BQ80" xr:uid="{CD4424C2-401B-46E7-BBD4-12BDEF70F166}"/>
  <sortState xmlns:xlrd2="http://schemas.microsoft.com/office/spreadsheetml/2017/richdata2" ref="A5:BQ80">
    <sortCondition ref="I4:I80"/>
  </sortState>
  <tableColumns count="69">
    <tableColumn id="43" xr3:uid="{41C7A58D-FFF6-42D3-B9BC-039810B61516}" name="Individual"/>
    <tableColumn id="2" xr3:uid="{CBA5D587-84BE-43EA-9E50-4BF9CF51D27B}" name="Level"/>
    <tableColumn id="3" xr3:uid="{45ED8DD4-FC00-48CD-A480-A5B3EDF9DAE9}" name="Group"/>
    <tableColumn id="4" xr3:uid="{DE88E4AF-6A95-494F-9AA2-0B0EAA3DE031}" name="D01. Age"/>
    <tableColumn id="5" xr3:uid="{201CCA8C-52D4-4F34-A3A9-3969032614AD}" name="D02. Sex (at birth)"/>
    <tableColumn id="6" xr3:uid="{33DC21B2-7254-402A-9FF0-0F2E8BE177BB}" name="D03. Gender"/>
    <tableColumn id="7" xr3:uid="{ECA8FB43-32A7-4618-B735-2FB620A01C1A}" name="D04. Ethnicity"/>
    <tableColumn id="1" xr3:uid="{B750D3ED-CB09-466B-9940-B69020D66547}" name="D04. Ethnicity (code)" dataDxfId="68"/>
    <tableColumn id="8" xr3:uid="{DB438821-A3C6-4FF9-AE6A-7E2A5E09286F}" name="D05. Disability"/>
    <tableColumn id="42" xr3:uid="{B8D44B19-7333-4B25-9E01-E6E9385769AA}" name="D05. Additional info"/>
    <tableColumn id="46" xr3:uid="{5F2ABE62-2904-49D2-A8C0-ECDE5804CF0C}" name="P01. I engage in group activities (coded)"/>
    <tableColumn id="10" xr3:uid="{EEE785CA-1828-47FD-9880-32760D3A01AA}" name="P02. I am interested in crime scene investigation topics (coded)"/>
    <tableColumn id="11" xr3:uid="{44406328-90E4-4297-8C9A-45DC01D91942}" name="P03. I had Lego sets as a child/I have Lego sets/my child has Lego sets"/>
    <tableColumn id="12" xr3:uid="{0CDBFE6E-3D62-4B4F-B119-633C689CF077}" name="P04. I enjoy lego"/>
    <tableColumn id="13" xr3:uid="{4C16AFE9-B245-465F-BDD3-8D2EFA7CF08E}" name="A1 activity"/>
    <tableColumn id="27" xr3:uid="{B190D5EC-52C5-4DB1-9C3D-EA96FDA58D07}" name="A1 activity (code)"/>
    <tableColumn id="14" xr3:uid="{96D660E3-2F07-4424-844F-97B316A3B6D5}" name="A1 Scenario"/>
    <tableColumn id="44" xr3:uid="{6A25CA8B-1BAC-4D06-9C2D-DD9D75DA5296}" name="A2 activity"/>
    <tableColumn id="47" xr3:uid="{79578B96-9775-474A-BE89-512EFD96329E}" name="A2 activity (code)"/>
    <tableColumn id="9" xr3:uid="{F1915080-2D65-4225-B9BF-54B25B754774}" name="A2 Scenario"/>
    <tableColumn id="48" xr3:uid="{88623EB5-28B2-4F6C-9851-FBF6EFFF0287}" name="First Activity"/>
    <tableColumn id="15" xr3:uid="{7D9A2273-C63B-4E75-B1A3-EB629E80BFE9}" name="A1 01. How much did you enjoy the activity"/>
    <tableColumn id="49" xr3:uid="{1F738595-428C-4AAC-B2EF-239213A39FA3}" name="A2 01. How much did you enjoy the activity"/>
    <tableColumn id="64" xr3:uid="{1A4CB692-F172-4C92-8A1E-8C7A037F6543}" name="Lego Q1"/>
    <tableColumn id="65" xr3:uid="{A1468255-CDD8-45FA-AD40-9C6CB37328E8}" name="Discussive Q1"/>
    <tableColumn id="16" xr3:uid="{51726250-1445-454E-9D6E-76DEA2F80C9E}" name="A1 02. How interested were you through the activity"/>
    <tableColumn id="50" xr3:uid="{D16DC13B-02A3-464A-BBFF-4ABA05AC63C6}" name="A2 02. How interested were you through the activity"/>
    <tableColumn id="62" xr3:uid="{0E64252E-02AF-4A2B-8D8B-55FB2C8251BB}" name="Lego Q2"/>
    <tableColumn id="63" xr3:uid="{2D2865C3-4627-480A-AD71-C7794E031655}" name="Discussive Q2"/>
    <tableColumn id="17" xr3:uid="{6AD91B3C-1F60-46A2-B308-241E9398F79C}" name="A1 03. Did individuals in your group contribute equally"/>
    <tableColumn id="51" xr3:uid="{BEFEB498-5FDD-465F-BA00-BEF69F75CF9E}" name="A2 03. Did individuals in your group contribute equally"/>
    <tableColumn id="66" xr3:uid="{F606C666-6CA0-49F4-B622-0B9DC5A68A56}" name="Lego Q3"/>
    <tableColumn id="67" xr3:uid="{17AC597C-C6CD-479C-9465-9EB7B4AAA7C1}" name="Discussive Q3"/>
    <tableColumn id="18" xr3:uid="{FE76716F-60A9-4664-98C3-29C2CEBC1D1E}" name="A1 04. How much did the activity reinforce some of the taught CSI components on your course?"/>
    <tableColumn id="52" xr3:uid="{21BA0D69-5F81-4497-B1A3-94DC335A4EE9}" name="A2 04. How much did the activity reinforce some of the taught CSI components on your course?"/>
    <tableColumn id="68" xr3:uid="{BA7DCBF2-11CB-4F04-9CB0-844A7BB7A68D}" name="Lego Q4"/>
    <tableColumn id="69" xr3:uid="{AE5FB7B0-3B49-4854-8AB6-6C8E0A46B12A}" name="Discussive Q4"/>
    <tableColumn id="19" xr3:uid="{1462AA57-9935-42EC-BB47-0E29F2D8EC97}" name="A1 05. Do you think an activity such as this would help students prepare for their crime scene assessment?"/>
    <tableColumn id="53" xr3:uid="{5077CCDC-9FC1-4644-ABA0-27D50736AA24}" name="A2 05. Do you think an activity such as this would help students prepare for their crime scene assessment?"/>
    <tableColumn id="70" xr3:uid="{49CB4839-DF03-437B-84EF-9843D74B0CC2}" name="Lego Q5"/>
    <tableColumn id="71" xr3:uid="{2D7B82C6-975E-47CC-AA46-278AFE358303}" name="Discussive Q5"/>
    <tableColumn id="20" xr3:uid="{162D5E00-2BCE-4046-B530-6F9925320FCB}" name="A1 06. How well did the activity help you think about the stabilisation and prioritisation of evidence?"/>
    <tableColumn id="54" xr3:uid="{4D5F5D93-96E3-41DF-A55B-40CAF9D5E27E}" name="A2 06. How well did the activity help you think about the stabilisation and prioritisation of evidence?"/>
    <tableColumn id="72" xr3:uid="{0127BDA3-44FA-4052-A725-0E5F8750331F}" name="Lego Q6"/>
    <tableColumn id="73" xr3:uid="{7BC1AC9B-DD9B-4012-B015-1354000D89A0}" name="Discussive Q6"/>
    <tableColumn id="21" xr3:uid="{B220B705-3BF7-41D7-AC5E-D0A49DF60712}" name="A1 07. How well did the activity help you think about how you would collect different forms of evidence?"/>
    <tableColumn id="55" xr3:uid="{F6DF2175-4F57-494A-ADF5-B5A36482AB80}" name="A2 07. How well did the activity help you think about how you would collect different forms of evidence?"/>
    <tableColumn id="74" xr3:uid="{3AF68DAA-1A91-455C-9CE9-537B3A7A4DFA}" name="Lego Q7"/>
    <tableColumn id="75" xr3:uid="{C80FC294-2FF6-491A-A48F-76B32F5A8BD3}" name="Discussive Q7"/>
    <tableColumn id="22" xr3:uid="{732AC029-A829-43A3-9EAB-C431C70AFD56}" name="A1 08. How well did the activity help you think about anti-contamination practices?"/>
    <tableColumn id="56" xr3:uid="{E92A5E30-CF56-4A21-A344-2D50AC81AE44}" name="A2 08. How well did the activity help you think about anti-contamination practices?"/>
    <tableColumn id="76" xr3:uid="{37F37CF1-21AB-42E1-B290-079F15C99760}" name="Lego Q8"/>
    <tableColumn id="77" xr3:uid="{9CF4E856-6AA0-4529-B2BA-8EF5E6E60431}" name="Discussive Q8"/>
    <tableColumn id="23" xr3:uid="{98CE91E3-A075-4A97-8824-A108A33D3EDB}" name="A1 09. How well did the activity help you think about sample packaging?"/>
    <tableColumn id="57" xr3:uid="{608F0787-5283-44A1-9439-C8F7175264F5}" name="A2 09. How well did the activity help you think about sample packaging?"/>
    <tableColumn id="78" xr3:uid="{A1322AF5-AE11-4F93-9EED-2FFB67000613}" name="Lego Q9"/>
    <tableColumn id="79" xr3:uid="{08C5AD10-49D2-4650-A07D-898FF2416FA3}" name="Discussive Q9"/>
    <tableColumn id="24" xr3:uid="{75C4FCDF-9E4B-467B-A301-281D2A8F5A26}" name="A1 10. How well did the activity help you think about crime scene health and safety?"/>
    <tableColumn id="58" xr3:uid="{50D593E1-F5B6-4B20-9BC6-E449A2E35900}" name="A2 10. How well did the activity help you think about crime scene health and safety?"/>
    <tableColumn id="80" xr3:uid="{452819EA-CD21-4467-BA0E-09AB9175A07F}" name="Lego Q10"/>
    <tableColumn id="81" xr3:uid="{3361BB25-2CA3-4975-82E5-EF930AFF86F8}" name="Discussive Q10"/>
    <tableColumn id="25" xr3:uid="{D83FC52E-6249-488D-9EE1-7940DC7C8681}" name="A1 11. In three words, please tell us what you thought about the activity?"/>
    <tableColumn id="59" xr3:uid="{027E9CD4-EA79-4315-974E-4410B3C72AFF}" name="A2 11. In three words, please tell us what you thought about the activity?"/>
    <tableColumn id="82" xr3:uid="{48A7DD38-F1F2-4491-827A-93C29272FB4C}" name="Lego Q11"/>
    <tableColumn id="83" xr3:uid="{12CB743A-A43E-46DC-A704-3839482A9E0B}" name="Discussive Q11"/>
    <tableColumn id="26" xr3:uid="{89A9E3BC-4A02-49F0-8D20-032DAB3F2AA3}" name="A1 12. Any other comments?"/>
    <tableColumn id="60" xr3:uid="{015CF189-D0E4-42EA-A698-8CB2EC912904}" name="A2 12. Any other comments?"/>
    <tableColumn id="84" xr3:uid="{D788BCE7-9664-4EA1-ACBE-CE4734577E8F}" name="Lego Q12"/>
    <tableColumn id="85" xr3:uid="{6653CD53-2396-4B2C-BF50-3E6BFCBF47BF}" name="Discussive Q12"/>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D4424C2-401B-46E7-BBD4-12BDEF70F166}" name="Table2426" displayName="Table2426" ref="A4:V80" totalsRowShown="0" headerRowDxfId="67">
  <autoFilter ref="A4:V80" xr:uid="{CD4424C2-401B-46E7-BBD4-12BDEF70F166}"/>
  <tableColumns count="22">
    <tableColumn id="43" xr3:uid="{779B7DEB-8DE6-4AF8-9573-7AB6904FCEC5}" name="Individual"/>
    <tableColumn id="2" xr3:uid="{7C5F4F38-74BC-4BEB-AF57-2AAD2345B58D}" name="Level"/>
    <tableColumn id="3" xr3:uid="{FC85B31E-E663-4FC1-9BDC-10FB87D75484}" name="Group"/>
    <tableColumn id="4" xr3:uid="{1BA9F88F-E815-43AB-999F-4B1EDB87FCA8}" name="D01. Age"/>
    <tableColumn id="5" xr3:uid="{0A110BA3-30CA-4EDD-8049-ABE98E833257}" name="D02. Sex (at birth)"/>
    <tableColumn id="6" xr3:uid="{861F8EA7-8F33-4262-AF5E-FA9CFB7EFA72}" name="D03. Gender"/>
    <tableColumn id="7" xr3:uid="{B994BCC0-EC62-49B4-84F0-6FA2D651272E}" name="D04. Ethnicity"/>
    <tableColumn id="8" xr3:uid="{E29B0AC8-773E-45E2-AB81-B56D7ADB62C8}" name="D05. Disability"/>
    <tableColumn id="42" xr3:uid="{6BFB73BD-A3F4-4309-85BC-E76EAC4D8F20}" name="D05. Additional info"/>
    <tableColumn id="46" xr3:uid="{88413AD8-A1EE-468A-A50C-4AE19292B7EC}" name="P01. I engage in group activities (coded)"/>
    <tableColumn id="10" xr3:uid="{207F3745-0E9A-41EF-B348-19656A681605}" name="P02. I am interested in crime scene investigation topics (coded)"/>
    <tableColumn id="11" xr3:uid="{39FA42CE-F409-4B5B-BFBC-CB13142CE485}" name="P03. I had Lego sets as a child/I have Lego sets/my child has Lego sets"/>
    <tableColumn id="12" xr3:uid="{0EF13F66-7EF0-4FA1-B264-9517ADD96BBF}" name="P04. I enjoy lego"/>
    <tableColumn id="13" xr3:uid="{7A401F65-6658-4DF8-8DF7-0A6BE5C636F2}" name="A1 activity"/>
    <tableColumn id="27" xr3:uid="{EAB083B8-49E6-41B6-9B0F-64E38EB2C42C}" name="A1 activity (code)"/>
    <tableColumn id="14" xr3:uid="{177FE530-BAE5-485B-A542-C708E8F2C797}" name="A1 Scenario"/>
    <tableColumn id="44" xr3:uid="{F144D483-9554-4024-9F49-797964C9466E}" name="A2 activity"/>
    <tableColumn id="47" xr3:uid="{226418D1-F73A-4A99-98FF-0785ADE854A4}" name="A2 activity (code)"/>
    <tableColumn id="9" xr3:uid="{51ED5381-6CEF-4376-B6FF-B8C137177CDD}" name="A2 Scenario"/>
    <tableColumn id="48" xr3:uid="{B0275558-6298-41BC-ACF2-86EA72416442}" name="First Activity"/>
    <tableColumn id="15" xr3:uid="{BBAB325C-CFDC-4D28-A793-6D28596C09A3}" name="A1 01. How much did you enjoy the activity"/>
    <tableColumn id="49" xr3:uid="{7BF6BE21-1152-4943-8312-A9395439E36A}" name="A2 01. How much did you enjoy the activity"/>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3559C37-4FF9-478D-AB3B-4B0FF2651164}" name="Table242675" displayName="Table242675" ref="A4:BE80" totalsRowShown="0" headerRowDxfId="66">
  <autoFilter ref="A4:BE80" xr:uid="{CD4424C2-401B-46E7-BBD4-12BDEF70F166}"/>
  <sortState xmlns:xlrd2="http://schemas.microsoft.com/office/spreadsheetml/2017/richdata2" ref="A5:BE80">
    <sortCondition ref="K4:K80"/>
  </sortState>
  <tableColumns count="57">
    <tableColumn id="43" xr3:uid="{A2359E86-61E9-41A5-9812-534BF47BB376}" name="Individual"/>
    <tableColumn id="2" xr3:uid="{D0955DE1-5C37-45BA-837C-D9D841C07E9B}" name="Level"/>
    <tableColumn id="3" xr3:uid="{C66FECAC-DEC6-4FE3-B0FF-53FC50AA2052}" name="Group"/>
    <tableColumn id="4" xr3:uid="{B6C295A7-FFAF-4C82-A868-5C3C0BFB2371}" name="D01. Age"/>
    <tableColumn id="5" xr3:uid="{23123D7E-2DE6-4710-BBED-E227936F909C}" name="D02. Sex (at birth)"/>
    <tableColumn id="28" xr3:uid="{463C7EB5-FBFC-439B-A4EE-C8C5075667BC}" name="D02. Sex_n"/>
    <tableColumn id="6" xr3:uid="{9F308272-E7EF-4D95-AA1F-1A5BB7EDECE0}" name="D03. Gender"/>
    <tableColumn id="29" xr3:uid="{D8678863-5025-4E1D-AD65-E4DC3C7BCA1F}" name="D03. Gender_n"/>
    <tableColumn id="7" xr3:uid="{DDCD064C-B133-4277-8E4D-B9763B87C680}" name="D04. Ethnicity"/>
    <tableColumn id="8" xr3:uid="{573DEC9C-C0EC-42FE-B5BE-76FA034AF739}" name="D05. Disability"/>
    <tableColumn id="1" xr3:uid="{5983327D-D0E3-44F4-B631-92365AFA0B3C}" name="D05. Dis_n"/>
    <tableColumn id="42" xr3:uid="{322481B2-A01B-4D8C-B301-A8E2EEE4BE03}" name="D05. Additional info"/>
    <tableColumn id="46" xr3:uid="{788C2D70-105D-40E9-8EA0-AFA0C7FCAE59}" name="P01. I engage in group activities (coded)"/>
    <tableColumn id="10" xr3:uid="{4E9102C9-4737-4DA9-97C8-B74D3B31CB7E}" name="P02. I am interested in crime scene investigation topics (coded)"/>
    <tableColumn id="11" xr3:uid="{A21C4C04-111A-455A-B423-0B5E0A70F38B}" name="P03. I had Lego sets as a child/I have Lego sets/my child has Lego sets"/>
    <tableColumn id="12" xr3:uid="{F79EBE36-EDAA-40B6-801B-D6AB202E6AD9}" name="P04. I enjoy lego"/>
    <tableColumn id="13" xr3:uid="{820633AD-90A8-4244-9BD5-F0D68AE77D13}" name="A1 activity"/>
    <tableColumn id="27" xr3:uid="{2ECD04B6-72E5-44EC-83E9-1F1FB3D16CAB}" name="A1 activity (code)"/>
    <tableColumn id="14" xr3:uid="{BC3BBA8A-BDF5-487D-B621-3E14552BF9ED}" name="A1 Scenario"/>
    <tableColumn id="44" xr3:uid="{CA166C79-DFB1-49C9-852B-13187877EAD5}" name="A2 activity"/>
    <tableColumn id="47" xr3:uid="{FA40DE46-DDA0-45DE-A6F8-9CE8E8EFE61C}" name="A2 activity (code)"/>
    <tableColumn id="9" xr3:uid="{2C58CAB3-F6C1-4202-BD35-BBADEFB54C92}" name="A2 Scenario"/>
    <tableColumn id="48" xr3:uid="{FE1D7A31-70F2-4E59-A0C2-641E6D933862}" name="First Activity"/>
    <tableColumn id="64" xr3:uid="{AF471417-965C-4C0E-AF15-9983017EC469}" name="Lego Q1"/>
    <tableColumn id="65" xr3:uid="{45019C48-6C05-469E-9F66-C49662F22ABE}" name="Discussive Q1"/>
    <tableColumn id="62" xr3:uid="{863838E9-B2AB-4690-B008-C9098B1EDBDB}" name="Lego Q2"/>
    <tableColumn id="63" xr3:uid="{F7CE3964-EEF3-446A-B9F5-794F8D8BDE2E}" name="Discussive Q2"/>
    <tableColumn id="66" xr3:uid="{A5034D8C-C356-4B77-ACF1-65D42E952E12}" name="Lego Q3"/>
    <tableColumn id="67" xr3:uid="{6FBAACEE-FA6C-4697-8196-BE509EC8DC8F}" name="Discussive Q3"/>
    <tableColumn id="68" xr3:uid="{918D7303-1223-4A77-9050-BA56AA946916}" name="Lego Q4"/>
    <tableColumn id="69" xr3:uid="{F6941F88-4182-4795-88B0-055358C00040}" name="Discussive Q4"/>
    <tableColumn id="70" xr3:uid="{227C2D14-CB55-4C30-AEAA-DC48A5EBFC5F}" name="Lego Q5"/>
    <tableColumn id="71" xr3:uid="{42AF771A-14DA-4B2D-9E84-AA669B32ED08}" name="Discussive Q5"/>
    <tableColumn id="72" xr3:uid="{0D7A28F9-3AAF-4D5C-A180-FC1C7C5C4694}" name="Lego Q6"/>
    <tableColumn id="73" xr3:uid="{3A320132-3EC1-442B-91DB-648471D622F8}" name="Discussive Q6"/>
    <tableColumn id="74" xr3:uid="{CF249261-8B5B-439C-B907-DB9027DCC77F}" name="Lego Q7"/>
    <tableColumn id="75" xr3:uid="{30F9DF3F-8475-45D3-8A7B-884F40C8B8F5}" name="Discussive Q7"/>
    <tableColumn id="76" xr3:uid="{87223385-91B7-4089-916A-927D32A4E301}" name="Lego Q8"/>
    <tableColumn id="77" xr3:uid="{41AAE081-3968-4ADD-B777-8DFB5C8ABFF5}" name="Discussive Q8"/>
    <tableColumn id="78" xr3:uid="{8D48002D-8FB2-464D-AA8E-04649C68E861}" name="Lego Q9"/>
    <tableColumn id="79" xr3:uid="{98CF777C-AFFF-46C6-817F-503262B6B0C1}" name="Discussive Q9"/>
    <tableColumn id="80" xr3:uid="{CE18D4CE-434E-4771-93AF-3CAF089AE877}" name="Lego Q10"/>
    <tableColumn id="81" xr3:uid="{7EB8FAFC-3573-4FF5-BEB5-E9B86B6D6259}" name="Discussive Q10"/>
    <tableColumn id="82" xr3:uid="{44D0C845-FE52-4DF8-90B0-75B9CADAF83A}" name="Lego Q11"/>
    <tableColumn id="83" xr3:uid="{BF55094A-90E6-4067-84CB-A8DBCCF257F1}" name="Discussive Q11"/>
    <tableColumn id="84" xr3:uid="{46E45D15-F6AD-4C24-A04D-5AA602991F25}" name="Lego Q12"/>
    <tableColumn id="85" xr3:uid="{81054D5B-4387-44E9-B2F3-D91941EA1A26}" name="Discussive Q12"/>
    <tableColumn id="30" xr3:uid="{128EB51E-7BD5-4AE2-A6CC-7E6D6D2BE53C}" name="LminusD_Q1" dataDxfId="65">
      <calculatedColumnFormula>Table242675[[#This Row],[Lego Q1]]-Table242675[[#This Row],[Discussive Q1]]</calculatedColumnFormula>
    </tableColumn>
    <tableColumn id="31" xr3:uid="{40C4876B-2FCD-4703-A6F5-17063432F034}" name="LminusD_Q2" dataDxfId="64">
      <calculatedColumnFormula>Table242675[[#This Row],[Lego Q2]]-Table242675[[#This Row],[Discussive Q2]]</calculatedColumnFormula>
    </tableColumn>
    <tableColumn id="32" xr3:uid="{52BC24C3-A044-4672-A982-EF0BBCFD17C9}" name="LminusD_Q3" dataDxfId="63">
      <calculatedColumnFormula>Table242675[[#This Row],[Lego Q3]]-Table242675[[#This Row],[Discussive Q3]]</calculatedColumnFormula>
    </tableColumn>
    <tableColumn id="33" xr3:uid="{F36A516E-FFA8-423E-8C0F-A2AF3DE40540}" name="LminusD_Q4" dataDxfId="62">
      <calculatedColumnFormula>Table242675[[#This Row],[Lego Q4]]-Table242675[[#This Row],[Discussive Q4]]</calculatedColumnFormula>
    </tableColumn>
    <tableColumn id="34" xr3:uid="{A775F981-FDBF-463A-91DB-170729D0C8EC}" name="LminusD_Q5" dataDxfId="61">
      <calculatedColumnFormula>Table242675[[#This Row],[Lego Q5]]-Table242675[[#This Row],[Discussive Q5]]</calculatedColumnFormula>
    </tableColumn>
    <tableColumn id="35" xr3:uid="{87171ED9-8DBE-494E-94D5-8C13FBE26D70}" name="LminusD_Q6" dataDxfId="60">
      <calculatedColumnFormula>Table242675[[#This Row],[Lego Q6]]-Table242675[[#This Row],[Discussive Q6]]</calculatedColumnFormula>
    </tableColumn>
    <tableColumn id="36" xr3:uid="{4150D2F2-8C1E-4C22-A21C-035839E1C2D0}" name="LminusD_Q7" dataDxfId="59">
      <calculatedColumnFormula>Table242675[[#This Row],[Lego Q7]]-Table242675[[#This Row],[Discussive Q7]]</calculatedColumnFormula>
    </tableColumn>
    <tableColumn id="37" xr3:uid="{AC1C2B14-47FC-4A72-B1E3-8DFE90A13490}" name="LminusD_Q8" dataDxfId="58">
      <calculatedColumnFormula>Table242675[[#This Row],[Lego Q8]]-Table242675[[#This Row],[Discussive Q8]]</calculatedColumnFormula>
    </tableColumn>
    <tableColumn id="38" xr3:uid="{DC22ABFF-BEC1-472A-8946-EA9BAA33034B}" name="LminusD_Q9" dataDxfId="57">
      <calculatedColumnFormula>Table242675[[#This Row],[Lego Q9]]-Table242675[[#This Row],[Discussive Q9]]</calculatedColumnFormula>
    </tableColumn>
    <tableColumn id="39" xr3:uid="{3CF4CFF9-EAE5-4D5D-81AC-21701F0FB40B}" name="LminusD_Q10" dataDxfId="56">
      <calculatedColumnFormula>Table242675[[#This Row],[Lego Q10]]-Table242675[[#This Row],[Discussive Q10]]</calculatedColumnFormula>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E82D1C6-E34F-4084-AFFE-2511F752EAEC}" name="Table7" displayName="Table7" ref="A3:AE79" totalsRowShown="0" headerRowDxfId="55" tableBorderDxfId="54">
  <autoFilter ref="A3:AE79" xr:uid="{8E82D1C6-E34F-4084-AFFE-2511F752EAEC}"/>
  <sortState xmlns:xlrd2="http://schemas.microsoft.com/office/spreadsheetml/2017/richdata2" ref="A4:AE79">
    <sortCondition ref="I3:I79"/>
  </sortState>
  <tableColumns count="31">
    <tableColumn id="1" xr3:uid="{8A738D33-8BCA-4743-A15C-2878B786D071}" name="Individual" dataDxfId="53"/>
    <tableColumn id="2" xr3:uid="{8D666A9C-B51E-4CBC-B0E7-7F5B47E0D6B2}" name="Level" dataDxfId="52"/>
    <tableColumn id="3" xr3:uid="{353DCA3F-29CE-4A66-A800-A21B85BF34F3}" name="Group" dataDxfId="51"/>
    <tableColumn id="4" xr3:uid="{1E0A1BAC-A47E-4E40-AD23-0A9D853DE876}" name="D01. Age" dataDxfId="50"/>
    <tableColumn id="5" xr3:uid="{70C4574A-0F65-47F5-8336-DB8FF5C55FF8}" name="D02. Sex (at birth)" dataDxfId="49"/>
    <tableColumn id="6" xr3:uid="{5A3BC9A1-EAFE-485E-A8C3-1671115C5DE9}" name="D02. Sex_n" dataDxfId="48"/>
    <tableColumn id="7" xr3:uid="{45F7E92C-7172-479F-B1E6-F1D22794F824}" name="D03. Gender" dataDxfId="47"/>
    <tableColumn id="8" xr3:uid="{CA716F7E-DB00-4F41-80DE-803064057B01}" name="D03. Gender_n" dataDxfId="46"/>
    <tableColumn id="9" xr3:uid="{8AE74519-EA07-46FA-8FD6-27AB69497835}" name="D04. Ethnicity" dataDxfId="45"/>
    <tableColumn id="10" xr3:uid="{F76D7B2F-967E-4931-8C6A-9D91E799D4E9}" name="D05. Disability" dataDxfId="44"/>
    <tableColumn id="11" xr3:uid="{5118C6DC-19CE-4D7B-8D79-9FA57FE1F797}" name="D05. Dis_n" dataDxfId="43"/>
    <tableColumn id="12" xr3:uid="{94BF680F-A132-4F66-9BFF-6BCD4D10B5E6}" name="D05. Additional info" dataDxfId="42"/>
    <tableColumn id="13" xr3:uid="{E31AC420-F039-4EFF-9E15-8C6FBD89A285}" name="P01. I engage in group activities (coded)" dataDxfId="41"/>
    <tableColumn id="14" xr3:uid="{AACBA8F3-4521-46C8-9ED5-E52941566300}" name="P02. I am interested in crime scene investigation topics (coded)" dataDxfId="40"/>
    <tableColumn id="15" xr3:uid="{3E85BEBE-9C19-4C7A-BC11-A6E22E888630}" name="P03. I had Lego sets as a child/I have Lego sets/my child has Lego sets" dataDxfId="39"/>
    <tableColumn id="16" xr3:uid="{A5C1135B-1DBD-4AE0-A3CD-C2DF6C60D57B}" name="P04. I enjoy lego" dataDxfId="38"/>
    <tableColumn id="17" xr3:uid="{13FE8E3F-2138-4F62-814C-EDDA7200FDCC}" name="A1 activity" dataDxfId="37"/>
    <tableColumn id="18" xr3:uid="{632D29CC-C75A-45B9-8777-E201E0104D92}" name="A1 activity (code)" dataDxfId="36"/>
    <tableColumn id="19" xr3:uid="{2D3FE9D6-205F-4166-8258-0DAC8075BB07}" name="A1 Scenario" dataDxfId="35"/>
    <tableColumn id="20" xr3:uid="{255B3237-9D7D-4B99-A6B4-4D5BE9F80BF8}" name="A2 activity" dataDxfId="34"/>
    <tableColumn id="21" xr3:uid="{BCEA8E2A-5CF0-4DDA-92F3-F758934068C7}" name="A2 activity (code)" dataDxfId="33"/>
    <tableColumn id="22" xr3:uid="{6EB5AC15-5CAF-4C4C-B567-86E6AE963ED8}" name="A2 Scenario" dataDxfId="32"/>
    <tableColumn id="23" xr3:uid="{3BDEE002-4C53-4BDC-82C1-0D25E97D9A13}" name="First Activity" dataDxfId="31"/>
    <tableColumn id="24" xr3:uid="{7182681B-1F83-47CC-B124-69D65FC71623}" name="Lego Q11" dataDxfId="30"/>
    <tableColumn id="25" xr3:uid="{62F9F9B9-3381-42B4-A354-E9A38EC6D63E}" name="Discussive Q11" dataDxfId="29"/>
    <tableColumn id="26" xr3:uid="{29BC17CD-98BC-443D-B810-F50EC370C29F}" name="Lego Q11 W1"/>
    <tableColumn id="27" xr3:uid="{9DDC4D26-E45F-4D96-9916-78AE71D76A96}" name="Lego Q11 W2"/>
    <tableColumn id="28" xr3:uid="{3D8A904E-7F76-427D-97A6-C81E700E8504}" name="Lego Q11 W3"/>
    <tableColumn id="29" xr3:uid="{E53F3AA7-85AD-4B77-A8FA-09E40D72B4FA}" name="Disc Q11 W1"/>
    <tableColumn id="30" xr3:uid="{2F464009-BB87-436A-84D9-93A0043A7400}" name="Disc Q11 W2"/>
    <tableColumn id="31" xr3:uid="{DA33C92B-A491-4506-A977-3FB7440DAF80}" name="Disc Q11 W3"/>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8684694-8AAD-458F-A821-B9701D17B0B8}" name="Table8" displayName="Table8" ref="A3:Y79" totalsRowShown="0" headerRowDxfId="28" headerRowBorderDxfId="26" tableBorderDxfId="27" totalsRowBorderDxfId="25">
  <autoFilter ref="A3:Y79" xr:uid="{68684694-8AAD-458F-A821-B9701D17B0B8}"/>
  <sortState xmlns:xlrd2="http://schemas.microsoft.com/office/spreadsheetml/2017/richdata2" ref="A4:Y79">
    <sortCondition ref="I3:I79"/>
  </sortState>
  <tableColumns count="25">
    <tableColumn id="1" xr3:uid="{5DEAA2BF-C668-40D7-AF44-9ACA0EF97735}" name="Individual" dataDxfId="24"/>
    <tableColumn id="2" xr3:uid="{1F886520-EFAF-4D2D-AC73-E98B578F07DA}" name="Level" dataDxfId="23"/>
    <tableColumn id="3" xr3:uid="{3FC46D71-4C01-4AEF-9AFE-3141119840BD}" name="Group" dataDxfId="22"/>
    <tableColumn id="4" xr3:uid="{B0DED353-E349-4B30-9EB7-460F0B1DACE4}" name="D01. Age" dataDxfId="21"/>
    <tableColumn id="5" xr3:uid="{A7334699-F7A2-4C48-9D94-67E6E66767F7}" name="D02. Sex (at birth)" dataDxfId="20"/>
    <tableColumn id="6" xr3:uid="{A25C114A-C777-4462-92DD-E1B16635FA10}" name="D02. Sex_n" dataDxfId="19"/>
    <tableColumn id="7" xr3:uid="{3F738515-675F-4B5D-A982-E67E0CFA4FB8}" name="D03. Gender" dataDxfId="18"/>
    <tableColumn id="8" xr3:uid="{8D7F1900-AD0D-4957-9F3C-AFC299A59F70}" name="D03. Gender_n" dataDxfId="17"/>
    <tableColumn id="9" xr3:uid="{44F2EB9B-EF67-4F92-A40C-465A8EBCF1BA}" name="D04. Ethnicity" dataDxfId="16"/>
    <tableColumn id="10" xr3:uid="{44D241E9-1780-4401-A901-D295BDC4D533}" name="D05. Disability" dataDxfId="15"/>
    <tableColumn id="11" xr3:uid="{68299DCF-294F-407C-BBA7-644D731EB34E}" name="D05. Dis_n" dataDxfId="14"/>
    <tableColumn id="12" xr3:uid="{6891CC22-101B-4C9A-8CE5-6B32918A2EE3}" name="D05. Additional info" dataDxfId="13"/>
    <tableColumn id="13" xr3:uid="{055DB70E-128E-4206-BD34-C105B4E65BDA}" name="P01. I engage in group activities (coded)" dataDxfId="12"/>
    <tableColumn id="14" xr3:uid="{D49B7B23-2EE8-414C-9E5A-B216A5833E02}" name="P02. I am interested in crime scene investigation topics (coded)" dataDxfId="11"/>
    <tableColumn id="15" xr3:uid="{FE1E6658-A821-427A-B934-EFDF8601FBC6}" name="P03. I had Lego sets as a child/I have Lego sets/my child has Lego sets" dataDxfId="10"/>
    <tableColumn id="16" xr3:uid="{2222EA1F-638C-48E3-BF75-A0609CC778C1}" name="P04. I enjoy lego" dataDxfId="9"/>
    <tableColumn id="17" xr3:uid="{A34A1424-FA7A-4979-9A1C-B04CE982082D}" name="A1 activity" dataDxfId="8"/>
    <tableColumn id="18" xr3:uid="{1F35C6AC-FD3A-4FB7-B305-83618211EFB7}" name="A1 activity (code)" dataDxfId="7"/>
    <tableColumn id="19" xr3:uid="{A5AC7BA3-A948-49A8-BDC0-5E761BE9C06E}" name="A1 Scenario" dataDxfId="6"/>
    <tableColumn id="20" xr3:uid="{EC888CAA-5AC7-4E07-B29B-7BAE36107C44}" name="A2 activity" dataDxfId="5"/>
    <tableColumn id="21" xr3:uid="{7AC39023-EDFE-49A4-9646-7A051B5A9FDC}" name="A2 activity (code)" dataDxfId="4"/>
    <tableColumn id="22" xr3:uid="{C5383076-85A9-49A4-AECC-B7CF96D2D19D}" name="A2 Scenario" dataDxfId="3"/>
    <tableColumn id="23" xr3:uid="{8B6C27AB-E848-4DC8-908D-22C9D345B783}" name="First Activity" dataDxfId="2"/>
    <tableColumn id="24" xr3:uid="{24EF83A9-4E2E-4E0B-973C-59DCA7AED9B6}" name="Lego Q12" dataDxfId="1"/>
    <tableColumn id="25" xr3:uid="{CC66F14A-05CB-4F31-9CF9-B733B703966E}" name="Discussive Q12"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0C3CB-9B1C-4E3B-8052-7556393DA9D7}">
  <dimension ref="A2:AO80"/>
  <sheetViews>
    <sheetView tabSelected="1" topLeftCell="A2" zoomScale="60" zoomScaleNormal="60" workbookViewId="0">
      <pane ySplit="3" topLeftCell="A5" activePane="bottomLeft" state="frozen"/>
      <selection pane="bottomLeft" activeCell="E2" sqref="E1:E1048576"/>
      <selection activeCell="A2" sqref="A2"/>
    </sheetView>
  </sheetViews>
  <sheetFormatPr defaultRowHeight="15"/>
  <cols>
    <col min="1" max="1" width="19" customWidth="1"/>
    <col min="2" max="2" width="8" customWidth="1"/>
    <col min="3" max="3" width="9.5703125" customWidth="1"/>
    <col min="4" max="4" width="10.85546875" customWidth="1"/>
    <col min="5" max="5" width="19.140625" customWidth="1"/>
    <col min="6" max="6" width="14.28515625" customWidth="1"/>
    <col min="7" max="7" width="15.5703125" customWidth="1"/>
    <col min="8" max="8" width="16.140625" customWidth="1"/>
    <col min="9" max="13" width="25.7109375" customWidth="1"/>
    <col min="14" max="14" width="12.28515625" customWidth="1"/>
    <col min="15" max="15" width="13.5703125" customWidth="1"/>
    <col min="16" max="41" width="25.7109375" customWidth="1"/>
  </cols>
  <sheetData>
    <row r="2" spans="1:41" s="1" customFormat="1"/>
    <row r="3" spans="1:41">
      <c r="D3" s="1" t="s">
        <v>0</v>
      </c>
      <c r="J3" s="1" t="s">
        <v>1</v>
      </c>
      <c r="N3" s="1" t="s">
        <v>2</v>
      </c>
      <c r="AB3" s="1" t="s">
        <v>3</v>
      </c>
    </row>
    <row r="4" spans="1:41" s="2" customFormat="1" ht="75">
      <c r="A4" s="2" t="s">
        <v>4</v>
      </c>
      <c r="B4" s="2" t="s">
        <v>5</v>
      </c>
      <c r="C4" s="2" t="s">
        <v>6</v>
      </c>
      <c r="D4" s="2" t="s">
        <v>7</v>
      </c>
      <c r="E4" s="2" t="s">
        <v>8</v>
      </c>
      <c r="F4" s="2" t="s">
        <v>9</v>
      </c>
      <c r="G4" s="2" t="s">
        <v>10</v>
      </c>
      <c r="H4" s="2" t="s">
        <v>11</v>
      </c>
      <c r="I4" s="2" t="s">
        <v>12</v>
      </c>
      <c r="J4" s="2" t="s">
        <v>13</v>
      </c>
      <c r="K4" s="2" t="s">
        <v>14</v>
      </c>
      <c r="L4" s="2" t="s">
        <v>15</v>
      </c>
      <c r="M4" s="2" t="s">
        <v>16</v>
      </c>
      <c r="N4" s="2" t="s">
        <v>17</v>
      </c>
      <c r="O4" s="2" t="s">
        <v>18</v>
      </c>
      <c r="P4" s="2" t="s">
        <v>19</v>
      </c>
      <c r="Q4" s="2" t="s">
        <v>20</v>
      </c>
      <c r="R4" s="2" t="s">
        <v>21</v>
      </c>
      <c r="S4" s="2" t="s">
        <v>22</v>
      </c>
      <c r="T4" s="2" t="s">
        <v>23</v>
      </c>
      <c r="U4" s="2" t="s">
        <v>24</v>
      </c>
      <c r="V4" s="2" t="s">
        <v>25</v>
      </c>
      <c r="W4" s="2" t="s">
        <v>26</v>
      </c>
      <c r="X4" s="2" t="s">
        <v>27</v>
      </c>
      <c r="Y4" s="2" t="s">
        <v>28</v>
      </c>
      <c r="Z4" s="2" t="s">
        <v>29</v>
      </c>
      <c r="AA4" s="2" t="s">
        <v>30</v>
      </c>
      <c r="AB4" s="2" t="s">
        <v>31</v>
      </c>
      <c r="AC4" s="2" t="s">
        <v>32</v>
      </c>
      <c r="AD4" s="2" t="s">
        <v>33</v>
      </c>
      <c r="AE4" s="2" t="s">
        <v>34</v>
      </c>
      <c r="AF4" s="2" t="s">
        <v>35</v>
      </c>
      <c r="AG4" s="2" t="s">
        <v>36</v>
      </c>
      <c r="AH4" s="2" t="s">
        <v>37</v>
      </c>
      <c r="AI4" s="2" t="s">
        <v>38</v>
      </c>
      <c r="AJ4" s="2" t="s">
        <v>39</v>
      </c>
      <c r="AK4" s="2" t="s">
        <v>40</v>
      </c>
      <c r="AL4" s="2" t="s">
        <v>41</v>
      </c>
      <c r="AM4" s="2" t="s">
        <v>42</v>
      </c>
      <c r="AN4" s="2" t="s">
        <v>43</v>
      </c>
      <c r="AO4" s="2" t="s">
        <v>44</v>
      </c>
    </row>
    <row r="5" spans="1:41">
      <c r="A5">
        <v>1</v>
      </c>
      <c r="B5">
        <v>4</v>
      </c>
      <c r="C5" t="s">
        <v>45</v>
      </c>
      <c r="D5">
        <v>19</v>
      </c>
      <c r="E5" t="s">
        <v>46</v>
      </c>
      <c r="F5" t="s">
        <v>46</v>
      </c>
      <c r="G5" t="s">
        <v>47</v>
      </c>
      <c r="H5" t="s">
        <v>48</v>
      </c>
      <c r="J5">
        <v>3</v>
      </c>
      <c r="K5">
        <v>7</v>
      </c>
      <c r="L5" t="s">
        <v>49</v>
      </c>
      <c r="M5">
        <v>4</v>
      </c>
      <c r="N5" t="s">
        <v>50</v>
      </c>
      <c r="O5" t="s">
        <v>51</v>
      </c>
      <c r="P5">
        <v>2</v>
      </c>
      <c r="Q5">
        <v>2</v>
      </c>
      <c r="R5">
        <v>2</v>
      </c>
      <c r="S5">
        <v>4</v>
      </c>
      <c r="T5">
        <v>2</v>
      </c>
      <c r="U5">
        <v>3</v>
      </c>
      <c r="V5">
        <v>2</v>
      </c>
      <c r="W5">
        <v>2</v>
      </c>
      <c r="X5">
        <v>1</v>
      </c>
      <c r="Y5">
        <v>2</v>
      </c>
      <c r="Z5" t="s">
        <v>52</v>
      </c>
      <c r="AA5" t="s">
        <v>53</v>
      </c>
      <c r="AB5" t="s">
        <v>54</v>
      </c>
      <c r="AC5" t="s">
        <v>55</v>
      </c>
      <c r="AD5">
        <v>4</v>
      </c>
      <c r="AE5">
        <v>2</v>
      </c>
      <c r="AF5">
        <v>2</v>
      </c>
      <c r="AG5">
        <v>2</v>
      </c>
      <c r="AH5">
        <v>2</v>
      </c>
      <c r="AI5">
        <v>1</v>
      </c>
      <c r="AJ5">
        <v>2</v>
      </c>
      <c r="AK5">
        <v>2</v>
      </c>
      <c r="AL5">
        <v>2</v>
      </c>
      <c r="AM5">
        <v>2</v>
      </c>
      <c r="AN5" t="s">
        <v>56</v>
      </c>
      <c r="AO5" t="s">
        <v>57</v>
      </c>
    </row>
    <row r="6" spans="1:41">
      <c r="A6">
        <v>2</v>
      </c>
      <c r="B6">
        <v>4</v>
      </c>
      <c r="C6" t="s">
        <v>45</v>
      </c>
      <c r="D6">
        <v>20</v>
      </c>
      <c r="E6" t="s">
        <v>58</v>
      </c>
      <c r="F6" t="s">
        <v>46</v>
      </c>
      <c r="G6" t="s">
        <v>47</v>
      </c>
      <c r="H6" t="s">
        <v>48</v>
      </c>
      <c r="J6">
        <v>5</v>
      </c>
      <c r="K6">
        <v>6</v>
      </c>
      <c r="L6" t="s">
        <v>59</v>
      </c>
      <c r="M6">
        <v>7</v>
      </c>
      <c r="N6" t="s">
        <v>50</v>
      </c>
      <c r="O6" t="s">
        <v>51</v>
      </c>
      <c r="P6">
        <v>4</v>
      </c>
      <c r="Q6">
        <v>5</v>
      </c>
      <c r="R6">
        <v>5</v>
      </c>
      <c r="S6">
        <v>4</v>
      </c>
      <c r="T6">
        <v>4</v>
      </c>
      <c r="U6">
        <v>5</v>
      </c>
      <c r="V6">
        <v>5</v>
      </c>
      <c r="W6">
        <v>5</v>
      </c>
      <c r="X6">
        <v>5</v>
      </c>
      <c r="Y6">
        <v>4</v>
      </c>
      <c r="Z6" t="s">
        <v>60</v>
      </c>
      <c r="AA6" t="s">
        <v>61</v>
      </c>
      <c r="AB6" t="s">
        <v>54</v>
      </c>
      <c r="AC6" t="s">
        <v>55</v>
      </c>
      <c r="AD6">
        <v>3</v>
      </c>
      <c r="AE6">
        <v>2</v>
      </c>
      <c r="AF6">
        <v>5</v>
      </c>
      <c r="AG6">
        <v>4</v>
      </c>
      <c r="AH6">
        <v>5</v>
      </c>
      <c r="AI6">
        <v>4</v>
      </c>
      <c r="AJ6">
        <v>5</v>
      </c>
      <c r="AK6">
        <v>4</v>
      </c>
      <c r="AL6">
        <v>3</v>
      </c>
      <c r="AM6">
        <v>4</v>
      </c>
      <c r="AN6" t="s">
        <v>62</v>
      </c>
      <c r="AO6" t="s">
        <v>63</v>
      </c>
    </row>
    <row r="7" spans="1:41">
      <c r="A7">
        <v>3</v>
      </c>
      <c r="B7">
        <v>4</v>
      </c>
      <c r="C7" t="s">
        <v>45</v>
      </c>
      <c r="D7">
        <v>21</v>
      </c>
      <c r="E7" t="s">
        <v>58</v>
      </c>
      <c r="F7" t="s">
        <v>64</v>
      </c>
      <c r="G7" t="s">
        <v>47</v>
      </c>
      <c r="H7" t="s">
        <v>48</v>
      </c>
      <c r="J7">
        <v>6</v>
      </c>
      <c r="K7">
        <v>7</v>
      </c>
      <c r="L7" t="s">
        <v>59</v>
      </c>
      <c r="M7">
        <v>7</v>
      </c>
      <c r="N7" t="s">
        <v>50</v>
      </c>
      <c r="O7" t="s">
        <v>65</v>
      </c>
      <c r="P7">
        <v>5</v>
      </c>
      <c r="Q7">
        <v>5</v>
      </c>
      <c r="R7">
        <v>6</v>
      </c>
      <c r="S7">
        <v>5</v>
      </c>
      <c r="T7">
        <v>5</v>
      </c>
      <c r="U7">
        <v>5</v>
      </c>
      <c r="V7">
        <v>4</v>
      </c>
      <c r="W7">
        <v>5</v>
      </c>
      <c r="X7">
        <v>3</v>
      </c>
      <c r="Y7">
        <v>4</v>
      </c>
      <c r="Z7" t="s">
        <v>66</v>
      </c>
      <c r="AB7" t="s">
        <v>54</v>
      </c>
      <c r="AC7" t="s">
        <v>67</v>
      </c>
      <c r="AD7">
        <v>5</v>
      </c>
      <c r="AE7">
        <v>4</v>
      </c>
      <c r="AF7">
        <v>5</v>
      </c>
      <c r="AG7">
        <v>4</v>
      </c>
      <c r="AH7">
        <v>5</v>
      </c>
      <c r="AI7">
        <v>3</v>
      </c>
      <c r="AJ7">
        <v>4</v>
      </c>
      <c r="AK7">
        <v>3</v>
      </c>
      <c r="AL7">
        <v>4</v>
      </c>
      <c r="AM7">
        <v>4</v>
      </c>
      <c r="AN7" t="s">
        <v>68</v>
      </c>
    </row>
    <row r="8" spans="1:41">
      <c r="A8">
        <v>4</v>
      </c>
      <c r="B8">
        <v>4</v>
      </c>
      <c r="C8" t="s">
        <v>45</v>
      </c>
      <c r="D8">
        <v>19</v>
      </c>
      <c r="E8" t="s">
        <v>58</v>
      </c>
      <c r="F8" t="s">
        <v>64</v>
      </c>
      <c r="G8" t="s">
        <v>47</v>
      </c>
      <c r="H8" t="s">
        <v>48</v>
      </c>
      <c r="J8">
        <v>7</v>
      </c>
      <c r="K8">
        <v>7</v>
      </c>
      <c r="L8" t="s">
        <v>59</v>
      </c>
      <c r="M8">
        <v>7</v>
      </c>
      <c r="N8" t="s">
        <v>50</v>
      </c>
      <c r="O8" t="s">
        <v>65</v>
      </c>
      <c r="P8">
        <v>5</v>
      </c>
      <c r="Q8">
        <v>5</v>
      </c>
      <c r="R8">
        <v>6</v>
      </c>
      <c r="S8">
        <v>5</v>
      </c>
      <c r="T8">
        <v>5</v>
      </c>
      <c r="U8">
        <v>4</v>
      </c>
      <c r="V8">
        <v>5</v>
      </c>
      <c r="W8">
        <v>5</v>
      </c>
      <c r="X8">
        <v>4</v>
      </c>
      <c r="Y8">
        <v>4</v>
      </c>
      <c r="Z8" t="s">
        <v>69</v>
      </c>
      <c r="AB8" t="s">
        <v>54</v>
      </c>
      <c r="AC8" t="s">
        <v>67</v>
      </c>
      <c r="AD8">
        <v>5</v>
      </c>
      <c r="AE8">
        <v>5</v>
      </c>
      <c r="AF8">
        <v>7</v>
      </c>
      <c r="AG8">
        <v>5</v>
      </c>
      <c r="AH8">
        <v>5</v>
      </c>
      <c r="AI8">
        <v>4</v>
      </c>
      <c r="AJ8">
        <v>4</v>
      </c>
      <c r="AK8">
        <v>4</v>
      </c>
      <c r="AL8">
        <v>4</v>
      </c>
      <c r="AM8">
        <v>4</v>
      </c>
      <c r="AN8" t="s">
        <v>70</v>
      </c>
    </row>
    <row r="9" spans="1:41">
      <c r="A9">
        <v>5</v>
      </c>
      <c r="B9">
        <v>4</v>
      </c>
      <c r="C9" t="s">
        <v>45</v>
      </c>
      <c r="D9">
        <v>19</v>
      </c>
      <c r="E9" t="s">
        <v>71</v>
      </c>
      <c r="F9" t="s">
        <v>46</v>
      </c>
      <c r="G9" t="s">
        <v>47</v>
      </c>
      <c r="H9" t="s">
        <v>48</v>
      </c>
      <c r="J9">
        <v>6</v>
      </c>
      <c r="K9">
        <v>7</v>
      </c>
      <c r="L9" t="s">
        <v>59</v>
      </c>
      <c r="M9">
        <v>7</v>
      </c>
      <c r="N9" t="s">
        <v>50</v>
      </c>
      <c r="O9" t="s">
        <v>65</v>
      </c>
      <c r="P9">
        <v>5</v>
      </c>
      <c r="Q9">
        <v>5</v>
      </c>
      <c r="R9">
        <v>6</v>
      </c>
      <c r="S9">
        <v>4</v>
      </c>
      <c r="T9">
        <v>2</v>
      </c>
      <c r="U9">
        <v>4</v>
      </c>
      <c r="V9">
        <v>4</v>
      </c>
      <c r="W9">
        <v>3</v>
      </c>
      <c r="X9">
        <v>3</v>
      </c>
      <c r="Y9">
        <v>3</v>
      </c>
      <c r="Z9" t="s">
        <v>72</v>
      </c>
      <c r="AA9" t="s">
        <v>73</v>
      </c>
      <c r="AB9" t="s">
        <v>54</v>
      </c>
      <c r="AC9" t="s">
        <v>67</v>
      </c>
      <c r="AD9">
        <v>4</v>
      </c>
      <c r="AE9">
        <v>5</v>
      </c>
      <c r="AF9">
        <v>6</v>
      </c>
      <c r="AG9">
        <v>4</v>
      </c>
      <c r="AH9">
        <v>3</v>
      </c>
      <c r="AI9">
        <v>3</v>
      </c>
      <c r="AJ9">
        <v>3</v>
      </c>
      <c r="AK9">
        <v>3</v>
      </c>
      <c r="AL9">
        <v>3</v>
      </c>
      <c r="AM9">
        <v>2</v>
      </c>
      <c r="AN9" t="s">
        <v>74</v>
      </c>
    </row>
    <row r="10" spans="1:41">
      <c r="A10">
        <v>6</v>
      </c>
      <c r="B10">
        <v>4</v>
      </c>
      <c r="C10" t="s">
        <v>45</v>
      </c>
      <c r="D10">
        <v>19</v>
      </c>
      <c r="E10" t="s">
        <v>58</v>
      </c>
      <c r="F10" t="s">
        <v>64</v>
      </c>
      <c r="G10" t="s">
        <v>47</v>
      </c>
      <c r="H10" t="s">
        <v>75</v>
      </c>
      <c r="I10" t="s">
        <v>76</v>
      </c>
      <c r="J10">
        <v>6</v>
      </c>
      <c r="K10">
        <v>6</v>
      </c>
      <c r="L10" t="s">
        <v>59</v>
      </c>
      <c r="M10">
        <v>6</v>
      </c>
      <c r="N10" t="s">
        <v>50</v>
      </c>
      <c r="O10" t="s">
        <v>65</v>
      </c>
      <c r="P10">
        <v>5</v>
      </c>
      <c r="Q10">
        <v>5</v>
      </c>
      <c r="R10">
        <v>6</v>
      </c>
      <c r="S10">
        <v>5</v>
      </c>
      <c r="T10">
        <v>6</v>
      </c>
      <c r="U10">
        <v>5</v>
      </c>
      <c r="V10">
        <v>6</v>
      </c>
      <c r="W10">
        <v>4</v>
      </c>
      <c r="X10">
        <v>5</v>
      </c>
      <c r="Y10">
        <v>5</v>
      </c>
      <c r="Z10" t="s">
        <v>77</v>
      </c>
      <c r="AB10" t="s">
        <v>54</v>
      </c>
      <c r="AC10" t="s">
        <v>67</v>
      </c>
      <c r="AD10">
        <v>6</v>
      </c>
      <c r="AE10">
        <v>6</v>
      </c>
      <c r="AF10">
        <v>1</v>
      </c>
      <c r="AG10">
        <v>5</v>
      </c>
      <c r="AH10">
        <v>5</v>
      </c>
      <c r="AI10">
        <v>4</v>
      </c>
      <c r="AJ10">
        <v>5</v>
      </c>
      <c r="AK10">
        <v>4</v>
      </c>
      <c r="AL10">
        <v>5</v>
      </c>
      <c r="AM10">
        <v>4</v>
      </c>
      <c r="AN10" t="s">
        <v>78</v>
      </c>
    </row>
    <row r="11" spans="1:41">
      <c r="A11">
        <v>7</v>
      </c>
      <c r="B11">
        <v>4</v>
      </c>
      <c r="C11" t="s">
        <v>45</v>
      </c>
      <c r="D11">
        <v>19</v>
      </c>
      <c r="E11" t="s">
        <v>71</v>
      </c>
      <c r="F11" t="s">
        <v>79</v>
      </c>
      <c r="G11" t="s">
        <v>80</v>
      </c>
      <c r="H11" t="s">
        <v>48</v>
      </c>
      <c r="J11">
        <v>5</v>
      </c>
      <c r="K11">
        <v>7</v>
      </c>
      <c r="L11" t="s">
        <v>59</v>
      </c>
      <c r="M11">
        <v>7</v>
      </c>
      <c r="N11" t="s">
        <v>81</v>
      </c>
      <c r="O11" t="s">
        <v>65</v>
      </c>
      <c r="P11">
        <v>5</v>
      </c>
      <c r="Q11">
        <v>5</v>
      </c>
      <c r="R11">
        <v>6</v>
      </c>
      <c r="S11">
        <v>4</v>
      </c>
      <c r="T11">
        <v>3</v>
      </c>
      <c r="U11">
        <v>4</v>
      </c>
      <c r="V11">
        <v>4</v>
      </c>
      <c r="W11">
        <v>3</v>
      </c>
      <c r="X11">
        <v>3</v>
      </c>
      <c r="Y11">
        <v>3</v>
      </c>
      <c r="Z11" t="s">
        <v>82</v>
      </c>
      <c r="AB11" t="s">
        <v>54</v>
      </c>
      <c r="AC11" t="s">
        <v>67</v>
      </c>
      <c r="AD11">
        <v>3</v>
      </c>
      <c r="AE11">
        <v>4</v>
      </c>
      <c r="AF11">
        <v>6</v>
      </c>
      <c r="AG11">
        <v>4</v>
      </c>
      <c r="AH11">
        <v>4</v>
      </c>
      <c r="AI11">
        <v>3</v>
      </c>
      <c r="AJ11">
        <v>3</v>
      </c>
      <c r="AK11">
        <v>3</v>
      </c>
      <c r="AL11">
        <v>3</v>
      </c>
      <c r="AM11">
        <v>3</v>
      </c>
      <c r="AN11" t="s">
        <v>83</v>
      </c>
    </row>
    <row r="12" spans="1:41">
      <c r="A12">
        <v>8</v>
      </c>
      <c r="B12">
        <v>4</v>
      </c>
      <c r="C12" t="s">
        <v>45</v>
      </c>
      <c r="D12">
        <v>19</v>
      </c>
      <c r="E12" t="s">
        <v>71</v>
      </c>
      <c r="F12" t="s">
        <v>79</v>
      </c>
      <c r="G12" t="s">
        <v>47</v>
      </c>
      <c r="H12" t="s">
        <v>48</v>
      </c>
      <c r="J12">
        <v>5</v>
      </c>
      <c r="K12">
        <v>7</v>
      </c>
      <c r="L12" t="s">
        <v>59</v>
      </c>
      <c r="M12">
        <v>7</v>
      </c>
      <c r="N12" t="s">
        <v>50</v>
      </c>
      <c r="O12" t="s">
        <v>84</v>
      </c>
      <c r="P12">
        <v>7</v>
      </c>
      <c r="Q12">
        <v>7</v>
      </c>
      <c r="R12">
        <v>6</v>
      </c>
      <c r="S12">
        <v>6</v>
      </c>
      <c r="T12">
        <v>6</v>
      </c>
      <c r="U12">
        <v>4</v>
      </c>
      <c r="V12">
        <v>7</v>
      </c>
      <c r="W12">
        <v>6</v>
      </c>
      <c r="X12">
        <v>7</v>
      </c>
      <c r="Y12">
        <v>7</v>
      </c>
      <c r="Z12" t="s">
        <v>85</v>
      </c>
      <c r="AA12" t="s">
        <v>86</v>
      </c>
      <c r="AB12" t="s">
        <v>54</v>
      </c>
      <c r="AC12" t="s">
        <v>65</v>
      </c>
      <c r="AD12">
        <v>5</v>
      </c>
      <c r="AE12">
        <v>6</v>
      </c>
      <c r="AF12">
        <v>6</v>
      </c>
      <c r="AG12">
        <v>7</v>
      </c>
      <c r="AH12">
        <v>7</v>
      </c>
      <c r="AI12">
        <v>7</v>
      </c>
      <c r="AJ12">
        <v>7</v>
      </c>
      <c r="AK12">
        <v>7</v>
      </c>
      <c r="AL12">
        <v>7</v>
      </c>
      <c r="AM12">
        <v>7</v>
      </c>
      <c r="AN12" t="s">
        <v>87</v>
      </c>
      <c r="AO12" t="s">
        <v>88</v>
      </c>
    </row>
    <row r="13" spans="1:41">
      <c r="A13">
        <v>9</v>
      </c>
      <c r="B13">
        <v>4</v>
      </c>
      <c r="C13" t="s">
        <v>45</v>
      </c>
      <c r="D13">
        <v>18</v>
      </c>
      <c r="E13" t="s">
        <v>58</v>
      </c>
      <c r="F13" t="s">
        <v>64</v>
      </c>
      <c r="G13" t="s">
        <v>47</v>
      </c>
      <c r="H13" t="s">
        <v>48</v>
      </c>
      <c r="J13">
        <v>6</v>
      </c>
      <c r="K13">
        <v>6</v>
      </c>
      <c r="L13" t="s">
        <v>59</v>
      </c>
      <c r="M13">
        <v>7</v>
      </c>
      <c r="N13" t="s">
        <v>50</v>
      </c>
      <c r="O13" t="s">
        <v>55</v>
      </c>
      <c r="P13">
        <v>5</v>
      </c>
      <c r="Q13">
        <v>5</v>
      </c>
      <c r="R13">
        <v>5</v>
      </c>
      <c r="S13">
        <v>2</v>
      </c>
      <c r="T13">
        <v>3</v>
      </c>
      <c r="U13">
        <v>3</v>
      </c>
      <c r="V13">
        <v>4</v>
      </c>
      <c r="W13">
        <v>1</v>
      </c>
      <c r="X13">
        <v>2</v>
      </c>
      <c r="Y13">
        <v>2</v>
      </c>
      <c r="Z13" t="s">
        <v>89</v>
      </c>
      <c r="AA13" t="s">
        <v>90</v>
      </c>
      <c r="AB13" t="s">
        <v>54</v>
      </c>
      <c r="AC13" t="s">
        <v>84</v>
      </c>
      <c r="AD13">
        <v>1</v>
      </c>
      <c r="AE13">
        <v>1</v>
      </c>
      <c r="AF13">
        <v>4</v>
      </c>
      <c r="AG13">
        <v>1</v>
      </c>
      <c r="AH13">
        <v>1</v>
      </c>
      <c r="AI13">
        <v>1</v>
      </c>
      <c r="AJ13">
        <v>1</v>
      </c>
      <c r="AK13">
        <v>1</v>
      </c>
      <c r="AL13">
        <v>1</v>
      </c>
      <c r="AM13">
        <v>1</v>
      </c>
      <c r="AN13" t="s">
        <v>91</v>
      </c>
      <c r="AO13" t="s">
        <v>92</v>
      </c>
    </row>
    <row r="14" spans="1:41">
      <c r="A14">
        <v>10</v>
      </c>
      <c r="B14">
        <v>4</v>
      </c>
      <c r="C14" t="s">
        <v>45</v>
      </c>
      <c r="D14">
        <v>19</v>
      </c>
      <c r="E14" t="s">
        <v>71</v>
      </c>
      <c r="F14" t="s">
        <v>79</v>
      </c>
      <c r="G14" t="s">
        <v>47</v>
      </c>
      <c r="H14" t="s">
        <v>48</v>
      </c>
      <c r="J14">
        <v>4</v>
      </c>
      <c r="K14">
        <v>5</v>
      </c>
      <c r="L14" t="s">
        <v>59</v>
      </c>
      <c r="M14">
        <v>6</v>
      </c>
      <c r="N14" t="s">
        <v>50</v>
      </c>
      <c r="O14" t="s">
        <v>55</v>
      </c>
      <c r="P14">
        <v>5</v>
      </c>
      <c r="Q14">
        <v>5</v>
      </c>
      <c r="R14">
        <v>5</v>
      </c>
      <c r="S14">
        <v>5</v>
      </c>
      <c r="T14">
        <v>4</v>
      </c>
      <c r="U14">
        <v>5</v>
      </c>
      <c r="V14">
        <v>5</v>
      </c>
      <c r="W14">
        <v>3</v>
      </c>
      <c r="X14">
        <v>4</v>
      </c>
      <c r="Y14">
        <v>5</v>
      </c>
      <c r="AB14" t="s">
        <v>54</v>
      </c>
      <c r="AC14" t="s">
        <v>84</v>
      </c>
      <c r="AD14">
        <v>3</v>
      </c>
      <c r="AE14">
        <v>4</v>
      </c>
      <c r="AF14">
        <v>5</v>
      </c>
      <c r="AG14">
        <v>4</v>
      </c>
      <c r="AH14">
        <v>3</v>
      </c>
      <c r="AI14">
        <v>3</v>
      </c>
      <c r="AJ14">
        <v>4</v>
      </c>
      <c r="AK14">
        <v>3</v>
      </c>
      <c r="AL14">
        <v>3</v>
      </c>
      <c r="AM14">
        <v>2</v>
      </c>
    </row>
    <row r="15" spans="1:41">
      <c r="A15">
        <v>11</v>
      </c>
      <c r="B15">
        <v>4</v>
      </c>
      <c r="C15" t="s">
        <v>45</v>
      </c>
      <c r="D15">
        <v>19</v>
      </c>
      <c r="E15" t="s">
        <v>71</v>
      </c>
      <c r="F15" t="s">
        <v>79</v>
      </c>
      <c r="G15" t="s">
        <v>47</v>
      </c>
      <c r="H15" t="s">
        <v>48</v>
      </c>
      <c r="J15">
        <v>6</v>
      </c>
      <c r="K15">
        <v>6</v>
      </c>
      <c r="L15" t="s">
        <v>59</v>
      </c>
      <c r="M15">
        <v>6</v>
      </c>
      <c r="N15" t="s">
        <v>50</v>
      </c>
      <c r="O15" t="s">
        <v>55</v>
      </c>
      <c r="P15">
        <v>5</v>
      </c>
      <c r="Q15">
        <v>5</v>
      </c>
      <c r="R15">
        <v>6</v>
      </c>
      <c r="S15">
        <v>5</v>
      </c>
      <c r="T15">
        <v>2</v>
      </c>
      <c r="U15">
        <v>5</v>
      </c>
      <c r="V15">
        <v>4</v>
      </c>
      <c r="W15">
        <v>1</v>
      </c>
      <c r="X15">
        <v>3</v>
      </c>
      <c r="Y15">
        <v>4</v>
      </c>
      <c r="Z15" t="s">
        <v>93</v>
      </c>
      <c r="AA15" t="s">
        <v>94</v>
      </c>
      <c r="AB15" t="s">
        <v>54</v>
      </c>
      <c r="AC15" t="s">
        <v>84</v>
      </c>
      <c r="AD15">
        <v>3</v>
      </c>
      <c r="AE15">
        <v>4</v>
      </c>
      <c r="AF15">
        <v>2</v>
      </c>
      <c r="AG15">
        <v>3</v>
      </c>
      <c r="AH15">
        <v>2</v>
      </c>
      <c r="AI15">
        <v>2</v>
      </c>
      <c r="AJ15">
        <v>2</v>
      </c>
      <c r="AK15">
        <v>1</v>
      </c>
      <c r="AL15">
        <v>2</v>
      </c>
      <c r="AM15">
        <v>3</v>
      </c>
      <c r="AN15" t="s">
        <v>95</v>
      </c>
      <c r="AO15" t="s">
        <v>96</v>
      </c>
    </row>
    <row r="16" spans="1:41">
      <c r="A16">
        <v>12</v>
      </c>
      <c r="B16">
        <v>4</v>
      </c>
      <c r="C16" t="s">
        <v>45</v>
      </c>
      <c r="D16">
        <v>19</v>
      </c>
      <c r="E16" t="s">
        <v>71</v>
      </c>
      <c r="F16" t="s">
        <v>79</v>
      </c>
      <c r="G16" t="s">
        <v>47</v>
      </c>
      <c r="H16" t="s">
        <v>48</v>
      </c>
      <c r="J16">
        <v>3</v>
      </c>
      <c r="K16">
        <v>5</v>
      </c>
      <c r="L16" t="s">
        <v>59</v>
      </c>
      <c r="M16">
        <v>6</v>
      </c>
      <c r="N16" t="s">
        <v>50</v>
      </c>
      <c r="O16" t="s">
        <v>67</v>
      </c>
      <c r="P16">
        <v>4</v>
      </c>
      <c r="Q16">
        <v>4</v>
      </c>
      <c r="R16">
        <v>5</v>
      </c>
      <c r="S16">
        <v>5</v>
      </c>
      <c r="T16">
        <v>4</v>
      </c>
      <c r="U16">
        <v>3</v>
      </c>
      <c r="V16">
        <v>4</v>
      </c>
      <c r="W16">
        <v>5</v>
      </c>
      <c r="X16">
        <v>5</v>
      </c>
      <c r="Y16">
        <v>5</v>
      </c>
      <c r="Z16" t="s">
        <v>97</v>
      </c>
      <c r="AB16" t="s">
        <v>54</v>
      </c>
      <c r="AC16" t="s">
        <v>98</v>
      </c>
      <c r="AD16">
        <v>4</v>
      </c>
      <c r="AE16">
        <v>4</v>
      </c>
      <c r="AF16">
        <v>5</v>
      </c>
      <c r="AG16">
        <v>4</v>
      </c>
      <c r="AH16">
        <v>5</v>
      </c>
      <c r="AI16">
        <v>5</v>
      </c>
      <c r="AJ16">
        <v>5</v>
      </c>
      <c r="AK16">
        <v>5</v>
      </c>
      <c r="AL16">
        <v>5</v>
      </c>
      <c r="AM16">
        <v>5</v>
      </c>
    </row>
    <row r="17" spans="1:41">
      <c r="A17">
        <v>13</v>
      </c>
      <c r="B17">
        <v>4</v>
      </c>
      <c r="C17" t="s">
        <v>45</v>
      </c>
      <c r="D17">
        <v>19</v>
      </c>
      <c r="E17" t="s">
        <v>71</v>
      </c>
      <c r="F17" t="s">
        <v>79</v>
      </c>
      <c r="G17" t="s">
        <v>47</v>
      </c>
      <c r="H17" t="s">
        <v>48</v>
      </c>
      <c r="J17">
        <v>2</v>
      </c>
      <c r="K17">
        <v>6</v>
      </c>
      <c r="L17" t="s">
        <v>49</v>
      </c>
      <c r="M17">
        <v>5</v>
      </c>
      <c r="N17" t="s">
        <v>50</v>
      </c>
      <c r="O17" t="s">
        <v>67</v>
      </c>
      <c r="P17">
        <v>5</v>
      </c>
      <c r="Q17">
        <v>4</v>
      </c>
      <c r="R17">
        <v>3</v>
      </c>
      <c r="S17">
        <v>5</v>
      </c>
      <c r="T17">
        <v>5</v>
      </c>
      <c r="U17">
        <v>3</v>
      </c>
      <c r="V17">
        <v>4</v>
      </c>
      <c r="W17">
        <v>5</v>
      </c>
      <c r="X17">
        <v>5</v>
      </c>
      <c r="Y17">
        <v>4</v>
      </c>
      <c r="Z17" t="s">
        <v>99</v>
      </c>
      <c r="AB17" t="s">
        <v>54</v>
      </c>
      <c r="AC17" t="s">
        <v>98</v>
      </c>
      <c r="AD17">
        <v>5</v>
      </c>
      <c r="AE17">
        <v>2</v>
      </c>
      <c r="AF17">
        <v>5</v>
      </c>
      <c r="AG17">
        <v>4</v>
      </c>
      <c r="AH17">
        <v>3</v>
      </c>
      <c r="AI17">
        <v>5</v>
      </c>
      <c r="AJ17">
        <v>3</v>
      </c>
      <c r="AK17">
        <v>3</v>
      </c>
      <c r="AL17">
        <v>3</v>
      </c>
      <c r="AM17">
        <v>3</v>
      </c>
    </row>
    <row r="18" spans="1:41">
      <c r="A18">
        <v>14</v>
      </c>
      <c r="B18">
        <v>4</v>
      </c>
      <c r="C18" t="s">
        <v>45</v>
      </c>
      <c r="D18">
        <v>18</v>
      </c>
      <c r="E18" t="s">
        <v>71</v>
      </c>
      <c r="F18" t="s">
        <v>79</v>
      </c>
      <c r="G18" t="s">
        <v>47</v>
      </c>
      <c r="H18" t="s">
        <v>48</v>
      </c>
      <c r="J18">
        <v>2</v>
      </c>
      <c r="K18">
        <v>5</v>
      </c>
      <c r="L18" t="s">
        <v>59</v>
      </c>
      <c r="M18">
        <v>6</v>
      </c>
      <c r="N18" t="s">
        <v>50</v>
      </c>
      <c r="O18" t="s">
        <v>67</v>
      </c>
      <c r="P18">
        <v>5</v>
      </c>
      <c r="Q18">
        <v>6</v>
      </c>
      <c r="R18">
        <v>5</v>
      </c>
      <c r="S18">
        <v>5</v>
      </c>
      <c r="T18">
        <v>4</v>
      </c>
      <c r="U18">
        <v>4</v>
      </c>
      <c r="V18">
        <v>5</v>
      </c>
      <c r="W18">
        <v>5</v>
      </c>
      <c r="X18">
        <v>5</v>
      </c>
      <c r="Y18">
        <v>5</v>
      </c>
      <c r="Z18" t="s">
        <v>100</v>
      </c>
      <c r="AB18" t="s">
        <v>54</v>
      </c>
      <c r="AC18" t="s">
        <v>98</v>
      </c>
      <c r="AD18">
        <v>5</v>
      </c>
      <c r="AE18">
        <v>5</v>
      </c>
      <c r="AF18">
        <v>5</v>
      </c>
      <c r="AG18">
        <v>6</v>
      </c>
      <c r="AH18">
        <v>6</v>
      </c>
      <c r="AI18">
        <v>6</v>
      </c>
      <c r="AJ18">
        <v>6</v>
      </c>
      <c r="AK18">
        <v>5</v>
      </c>
      <c r="AL18">
        <v>5</v>
      </c>
      <c r="AM18">
        <v>5</v>
      </c>
    </row>
    <row r="19" spans="1:41">
      <c r="A19">
        <v>15</v>
      </c>
      <c r="B19">
        <v>4</v>
      </c>
      <c r="C19" t="s">
        <v>45</v>
      </c>
      <c r="D19">
        <v>20</v>
      </c>
      <c r="E19" t="s">
        <v>71</v>
      </c>
      <c r="F19" t="s">
        <v>79</v>
      </c>
      <c r="G19" t="s">
        <v>47</v>
      </c>
      <c r="H19" t="s">
        <v>48</v>
      </c>
      <c r="J19">
        <v>3</v>
      </c>
      <c r="K19">
        <v>6</v>
      </c>
      <c r="L19" t="s">
        <v>59</v>
      </c>
      <c r="M19">
        <v>7</v>
      </c>
      <c r="N19" t="s">
        <v>50</v>
      </c>
      <c r="O19" t="s">
        <v>67</v>
      </c>
      <c r="P19">
        <v>5</v>
      </c>
      <c r="Q19">
        <v>6</v>
      </c>
      <c r="R19">
        <v>5</v>
      </c>
      <c r="S19">
        <v>6</v>
      </c>
      <c r="T19">
        <v>5</v>
      </c>
      <c r="U19">
        <v>5</v>
      </c>
      <c r="V19">
        <v>4</v>
      </c>
      <c r="W19">
        <v>5</v>
      </c>
      <c r="X19">
        <v>4</v>
      </c>
      <c r="Y19">
        <v>4</v>
      </c>
      <c r="Z19" t="s">
        <v>101</v>
      </c>
      <c r="AA19" t="s">
        <v>102</v>
      </c>
      <c r="AB19" t="s">
        <v>54</v>
      </c>
      <c r="AC19" t="s">
        <v>98</v>
      </c>
      <c r="AD19">
        <v>3</v>
      </c>
      <c r="AE19">
        <v>4</v>
      </c>
      <c r="AF19">
        <v>3</v>
      </c>
      <c r="AG19">
        <v>4</v>
      </c>
      <c r="AH19">
        <v>4</v>
      </c>
      <c r="AI19">
        <v>3</v>
      </c>
      <c r="AJ19">
        <v>3</v>
      </c>
      <c r="AK19">
        <v>3</v>
      </c>
      <c r="AL19">
        <v>3</v>
      </c>
      <c r="AM19">
        <v>3</v>
      </c>
      <c r="AN19" t="s">
        <v>103</v>
      </c>
      <c r="AO19" t="s">
        <v>104</v>
      </c>
    </row>
    <row r="20" spans="1:41">
      <c r="A20">
        <v>16</v>
      </c>
      <c r="B20">
        <v>4</v>
      </c>
      <c r="C20" t="s">
        <v>45</v>
      </c>
      <c r="D20">
        <v>21</v>
      </c>
      <c r="E20" t="s">
        <v>58</v>
      </c>
      <c r="F20" t="s">
        <v>64</v>
      </c>
      <c r="G20" t="s">
        <v>105</v>
      </c>
      <c r="H20" t="s">
        <v>48</v>
      </c>
      <c r="J20">
        <v>4</v>
      </c>
      <c r="K20">
        <v>6</v>
      </c>
      <c r="L20" t="s">
        <v>59</v>
      </c>
      <c r="M20">
        <v>7</v>
      </c>
      <c r="N20" t="s">
        <v>50</v>
      </c>
      <c r="O20" t="s">
        <v>84</v>
      </c>
      <c r="P20">
        <v>6</v>
      </c>
      <c r="Q20">
        <v>7</v>
      </c>
      <c r="R20">
        <v>5</v>
      </c>
      <c r="S20">
        <v>6</v>
      </c>
      <c r="T20">
        <v>7</v>
      </c>
      <c r="U20">
        <v>6</v>
      </c>
      <c r="V20">
        <v>6</v>
      </c>
      <c r="W20">
        <v>5</v>
      </c>
      <c r="X20">
        <v>4</v>
      </c>
      <c r="Y20">
        <v>5</v>
      </c>
      <c r="Z20" t="s">
        <v>106</v>
      </c>
      <c r="AA20" t="s">
        <v>107</v>
      </c>
      <c r="AB20" t="s">
        <v>54</v>
      </c>
      <c r="AC20" t="s">
        <v>65</v>
      </c>
      <c r="AD20">
        <v>3</v>
      </c>
      <c r="AE20">
        <v>3</v>
      </c>
      <c r="AF20">
        <v>5</v>
      </c>
      <c r="AG20">
        <v>4</v>
      </c>
      <c r="AH20">
        <v>2</v>
      </c>
      <c r="AI20">
        <v>3</v>
      </c>
      <c r="AJ20">
        <v>2</v>
      </c>
      <c r="AK20">
        <v>4</v>
      </c>
      <c r="AL20">
        <v>4</v>
      </c>
      <c r="AM20">
        <v>2</v>
      </c>
      <c r="AN20" t="s">
        <v>108</v>
      </c>
      <c r="AO20" t="s">
        <v>109</v>
      </c>
    </row>
    <row r="21" spans="1:41">
      <c r="A21">
        <v>17</v>
      </c>
      <c r="B21">
        <v>4</v>
      </c>
      <c r="C21" t="s">
        <v>45</v>
      </c>
      <c r="D21">
        <v>20</v>
      </c>
      <c r="E21" t="s">
        <v>71</v>
      </c>
      <c r="F21" t="s">
        <v>79</v>
      </c>
      <c r="G21" t="s">
        <v>47</v>
      </c>
      <c r="H21" t="s">
        <v>48</v>
      </c>
      <c r="J21">
        <v>6</v>
      </c>
      <c r="K21">
        <v>7</v>
      </c>
      <c r="L21" t="s">
        <v>59</v>
      </c>
      <c r="M21">
        <v>7</v>
      </c>
      <c r="N21" t="s">
        <v>50</v>
      </c>
      <c r="O21" t="s">
        <v>84</v>
      </c>
      <c r="P21">
        <v>6</v>
      </c>
      <c r="Q21">
        <v>6</v>
      </c>
      <c r="R21">
        <v>6</v>
      </c>
      <c r="S21">
        <v>7</v>
      </c>
      <c r="T21">
        <v>7</v>
      </c>
      <c r="U21">
        <v>7</v>
      </c>
      <c r="V21">
        <v>7</v>
      </c>
      <c r="W21">
        <v>7</v>
      </c>
      <c r="X21">
        <v>7</v>
      </c>
      <c r="Y21">
        <v>7</v>
      </c>
      <c r="Z21" t="s">
        <v>110</v>
      </c>
      <c r="AA21" t="s">
        <v>111</v>
      </c>
      <c r="AB21" t="s">
        <v>54</v>
      </c>
      <c r="AC21" t="s">
        <v>65</v>
      </c>
      <c r="AD21">
        <v>6</v>
      </c>
      <c r="AE21">
        <v>6</v>
      </c>
      <c r="AF21">
        <v>6</v>
      </c>
      <c r="AG21">
        <v>7</v>
      </c>
      <c r="AH21">
        <v>7</v>
      </c>
      <c r="AI21">
        <v>7</v>
      </c>
      <c r="AJ21">
        <v>7</v>
      </c>
      <c r="AK21">
        <v>7</v>
      </c>
      <c r="AL21">
        <v>7</v>
      </c>
      <c r="AM21">
        <v>7</v>
      </c>
      <c r="AN21" t="s">
        <v>112</v>
      </c>
    </row>
    <row r="22" spans="1:41">
      <c r="A22">
        <v>18</v>
      </c>
      <c r="B22">
        <v>4</v>
      </c>
      <c r="C22" t="s">
        <v>45</v>
      </c>
      <c r="D22">
        <v>20</v>
      </c>
      <c r="E22" t="s">
        <v>71</v>
      </c>
      <c r="F22" t="s">
        <v>79</v>
      </c>
      <c r="G22" t="s">
        <v>47</v>
      </c>
      <c r="H22" t="s">
        <v>48</v>
      </c>
      <c r="J22">
        <v>3</v>
      </c>
      <c r="K22">
        <v>6</v>
      </c>
      <c r="L22" t="s">
        <v>59</v>
      </c>
      <c r="M22">
        <v>6</v>
      </c>
      <c r="N22" t="s">
        <v>50</v>
      </c>
      <c r="O22" t="s">
        <v>67</v>
      </c>
      <c r="P22">
        <v>6</v>
      </c>
      <c r="Q22">
        <v>6</v>
      </c>
      <c r="R22">
        <v>3</v>
      </c>
      <c r="S22">
        <v>5</v>
      </c>
      <c r="T22">
        <v>5</v>
      </c>
      <c r="U22">
        <v>4</v>
      </c>
      <c r="V22">
        <v>4</v>
      </c>
      <c r="W22">
        <v>5</v>
      </c>
      <c r="X22">
        <v>4</v>
      </c>
      <c r="Y22">
        <v>6</v>
      </c>
      <c r="Z22" t="s">
        <v>113</v>
      </c>
      <c r="AA22" t="s">
        <v>114</v>
      </c>
      <c r="AB22" t="s">
        <v>54</v>
      </c>
      <c r="AC22" t="s">
        <v>98</v>
      </c>
      <c r="AD22">
        <v>1</v>
      </c>
      <c r="AE22">
        <v>3</v>
      </c>
      <c r="AF22">
        <v>1</v>
      </c>
      <c r="AG22">
        <v>4</v>
      </c>
      <c r="AH22">
        <v>3</v>
      </c>
      <c r="AI22">
        <v>4</v>
      </c>
      <c r="AJ22">
        <v>5</v>
      </c>
      <c r="AK22">
        <v>4</v>
      </c>
      <c r="AL22">
        <v>4</v>
      </c>
      <c r="AM22">
        <v>4</v>
      </c>
      <c r="AN22" t="s">
        <v>115</v>
      </c>
      <c r="AO22" t="s">
        <v>116</v>
      </c>
    </row>
    <row r="23" spans="1:41">
      <c r="A23">
        <v>19</v>
      </c>
      <c r="B23">
        <v>4</v>
      </c>
      <c r="C23" t="s">
        <v>45</v>
      </c>
      <c r="D23">
        <v>19</v>
      </c>
      <c r="E23" t="s">
        <v>71</v>
      </c>
      <c r="F23" t="s">
        <v>79</v>
      </c>
      <c r="G23" t="s">
        <v>47</v>
      </c>
      <c r="H23" t="s">
        <v>48</v>
      </c>
      <c r="J23">
        <v>6</v>
      </c>
      <c r="K23">
        <v>6</v>
      </c>
      <c r="L23" t="s">
        <v>59</v>
      </c>
      <c r="M23">
        <v>7</v>
      </c>
      <c r="N23" t="s">
        <v>50</v>
      </c>
      <c r="O23" t="s">
        <v>67</v>
      </c>
      <c r="P23">
        <v>2</v>
      </c>
      <c r="Q23">
        <v>4</v>
      </c>
      <c r="R23">
        <v>3</v>
      </c>
      <c r="S23">
        <v>5</v>
      </c>
      <c r="T23">
        <v>5</v>
      </c>
      <c r="U23">
        <v>5</v>
      </c>
      <c r="V23">
        <v>5</v>
      </c>
      <c r="W23">
        <v>5</v>
      </c>
      <c r="X23">
        <v>4</v>
      </c>
      <c r="Y23">
        <v>6</v>
      </c>
      <c r="Z23" t="s">
        <v>117</v>
      </c>
      <c r="AA23" t="s">
        <v>118</v>
      </c>
      <c r="AB23" t="s">
        <v>54</v>
      </c>
      <c r="AC23" t="s">
        <v>98</v>
      </c>
      <c r="AD23">
        <v>1</v>
      </c>
      <c r="AE23">
        <v>3</v>
      </c>
      <c r="AF23">
        <v>2</v>
      </c>
      <c r="AG23">
        <v>2</v>
      </c>
      <c r="AH23">
        <v>1</v>
      </c>
      <c r="AI23">
        <v>4</v>
      </c>
      <c r="AJ23">
        <v>4</v>
      </c>
      <c r="AK23">
        <v>4</v>
      </c>
      <c r="AL23">
        <v>4</v>
      </c>
      <c r="AM23">
        <v>4</v>
      </c>
      <c r="AN23" t="s">
        <v>119</v>
      </c>
      <c r="AO23" t="s">
        <v>120</v>
      </c>
    </row>
    <row r="24" spans="1:41">
      <c r="A24">
        <v>20</v>
      </c>
      <c r="B24">
        <v>4</v>
      </c>
      <c r="C24" t="s">
        <v>45</v>
      </c>
      <c r="D24">
        <v>19</v>
      </c>
      <c r="E24" t="s">
        <v>58</v>
      </c>
      <c r="F24" t="s">
        <v>64</v>
      </c>
      <c r="G24" t="s">
        <v>47</v>
      </c>
      <c r="H24" t="s">
        <v>48</v>
      </c>
      <c r="J24">
        <v>6</v>
      </c>
      <c r="K24">
        <v>6</v>
      </c>
      <c r="L24" t="s">
        <v>59</v>
      </c>
      <c r="M24">
        <v>7</v>
      </c>
      <c r="N24" t="s">
        <v>50</v>
      </c>
      <c r="O24" t="s">
        <v>51</v>
      </c>
      <c r="P24">
        <v>6</v>
      </c>
      <c r="Q24">
        <v>5</v>
      </c>
      <c r="R24">
        <v>6</v>
      </c>
      <c r="S24">
        <v>5</v>
      </c>
      <c r="T24">
        <v>5</v>
      </c>
      <c r="U24">
        <v>5</v>
      </c>
      <c r="V24">
        <v>6</v>
      </c>
      <c r="W24">
        <v>6</v>
      </c>
      <c r="X24">
        <v>6</v>
      </c>
      <c r="Y24">
        <v>6</v>
      </c>
      <c r="Z24" t="s">
        <v>110</v>
      </c>
      <c r="AA24" t="s">
        <v>121</v>
      </c>
      <c r="AB24" t="s">
        <v>54</v>
      </c>
      <c r="AC24" t="s">
        <v>55</v>
      </c>
      <c r="AD24">
        <v>4</v>
      </c>
      <c r="AE24">
        <v>4</v>
      </c>
      <c r="AF24">
        <v>4</v>
      </c>
      <c r="AG24">
        <v>4</v>
      </c>
      <c r="AH24">
        <v>4</v>
      </c>
      <c r="AI24">
        <v>4</v>
      </c>
      <c r="AJ24">
        <v>4</v>
      </c>
      <c r="AK24">
        <v>4</v>
      </c>
      <c r="AL24">
        <v>4</v>
      </c>
      <c r="AM24">
        <v>4</v>
      </c>
      <c r="AN24" t="s">
        <v>122</v>
      </c>
    </row>
    <row r="25" spans="1:41">
      <c r="A25">
        <v>21</v>
      </c>
      <c r="B25">
        <v>4</v>
      </c>
      <c r="C25" t="s">
        <v>123</v>
      </c>
      <c r="D25">
        <v>19</v>
      </c>
      <c r="E25" t="s">
        <v>71</v>
      </c>
      <c r="F25" t="s">
        <v>79</v>
      </c>
      <c r="G25" t="s">
        <v>47</v>
      </c>
      <c r="H25" t="s">
        <v>48</v>
      </c>
      <c r="J25">
        <v>6</v>
      </c>
      <c r="K25">
        <v>6</v>
      </c>
      <c r="L25" t="s">
        <v>59</v>
      </c>
      <c r="M25">
        <v>4</v>
      </c>
      <c r="N25" t="s">
        <v>124</v>
      </c>
      <c r="O25" t="s">
        <v>84</v>
      </c>
      <c r="P25">
        <v>1</v>
      </c>
      <c r="Q25">
        <v>4</v>
      </c>
      <c r="R25">
        <v>6</v>
      </c>
      <c r="S25">
        <v>5</v>
      </c>
      <c r="T25">
        <v>5</v>
      </c>
      <c r="U25">
        <v>5</v>
      </c>
      <c r="V25">
        <v>5</v>
      </c>
      <c r="W25">
        <v>5</v>
      </c>
      <c r="X25">
        <v>5</v>
      </c>
      <c r="Y25">
        <v>5</v>
      </c>
      <c r="Z25" t="s">
        <v>125</v>
      </c>
      <c r="AB25" t="s">
        <v>50</v>
      </c>
      <c r="AC25" t="s">
        <v>55</v>
      </c>
      <c r="AD25">
        <v>4</v>
      </c>
      <c r="AE25">
        <v>6</v>
      </c>
      <c r="AF25">
        <v>6</v>
      </c>
      <c r="AG25">
        <v>6</v>
      </c>
      <c r="AH25">
        <v>6</v>
      </c>
      <c r="AI25">
        <v>5</v>
      </c>
      <c r="AJ25">
        <v>5</v>
      </c>
      <c r="AK25">
        <v>5</v>
      </c>
      <c r="AL25">
        <v>6</v>
      </c>
      <c r="AM25">
        <v>6</v>
      </c>
      <c r="AN25" t="s">
        <v>126</v>
      </c>
      <c r="AO25" t="s">
        <v>127</v>
      </c>
    </row>
    <row r="26" spans="1:41">
      <c r="A26">
        <v>22</v>
      </c>
      <c r="B26">
        <v>4</v>
      </c>
      <c r="C26" t="s">
        <v>123</v>
      </c>
      <c r="D26">
        <v>19</v>
      </c>
      <c r="E26" t="s">
        <v>71</v>
      </c>
      <c r="F26" t="s">
        <v>79</v>
      </c>
      <c r="G26" t="s">
        <v>47</v>
      </c>
      <c r="H26" t="s">
        <v>48</v>
      </c>
      <c r="J26">
        <v>6</v>
      </c>
      <c r="K26">
        <v>7</v>
      </c>
      <c r="L26" t="s">
        <v>59</v>
      </c>
      <c r="M26">
        <v>6</v>
      </c>
      <c r="N26" t="s">
        <v>124</v>
      </c>
      <c r="O26" t="s">
        <v>84</v>
      </c>
      <c r="P26">
        <v>4</v>
      </c>
      <c r="Q26">
        <v>5</v>
      </c>
      <c r="R26">
        <v>6</v>
      </c>
      <c r="S26">
        <v>6</v>
      </c>
      <c r="T26">
        <v>4</v>
      </c>
      <c r="U26">
        <v>5</v>
      </c>
      <c r="V26">
        <v>5</v>
      </c>
      <c r="W26">
        <v>3</v>
      </c>
      <c r="X26">
        <v>4</v>
      </c>
      <c r="Y26">
        <v>4</v>
      </c>
      <c r="Z26" t="s">
        <v>128</v>
      </c>
      <c r="AA26" t="s">
        <v>129</v>
      </c>
      <c r="AB26" t="s">
        <v>50</v>
      </c>
      <c r="AC26" t="s">
        <v>55</v>
      </c>
      <c r="AD26">
        <v>6</v>
      </c>
      <c r="AE26">
        <v>6</v>
      </c>
      <c r="AF26">
        <v>7</v>
      </c>
      <c r="AG26">
        <v>6</v>
      </c>
      <c r="AH26">
        <v>5</v>
      </c>
      <c r="AI26">
        <v>5</v>
      </c>
      <c r="AJ26">
        <v>6</v>
      </c>
      <c r="AK26">
        <v>4</v>
      </c>
      <c r="AL26">
        <v>5</v>
      </c>
      <c r="AM26">
        <v>5</v>
      </c>
      <c r="AN26" t="s">
        <v>130</v>
      </c>
      <c r="AO26" t="s">
        <v>131</v>
      </c>
    </row>
    <row r="27" spans="1:41">
      <c r="A27">
        <v>23</v>
      </c>
      <c r="B27">
        <v>4</v>
      </c>
      <c r="C27" t="s">
        <v>123</v>
      </c>
      <c r="D27">
        <v>20</v>
      </c>
      <c r="E27" t="s">
        <v>71</v>
      </c>
      <c r="F27" t="s">
        <v>79</v>
      </c>
      <c r="G27" t="s">
        <v>47</v>
      </c>
      <c r="H27" t="s">
        <v>48</v>
      </c>
      <c r="J27">
        <v>5</v>
      </c>
      <c r="K27">
        <v>6</v>
      </c>
      <c r="L27" t="s">
        <v>59</v>
      </c>
      <c r="M27">
        <v>5</v>
      </c>
      <c r="N27" t="s">
        <v>124</v>
      </c>
      <c r="O27" t="s">
        <v>84</v>
      </c>
      <c r="P27">
        <v>4</v>
      </c>
      <c r="Q27">
        <v>5</v>
      </c>
      <c r="R27">
        <v>4</v>
      </c>
      <c r="S27">
        <v>6</v>
      </c>
      <c r="T27">
        <v>6</v>
      </c>
      <c r="U27">
        <v>5</v>
      </c>
      <c r="V27">
        <v>6</v>
      </c>
      <c r="W27">
        <v>6</v>
      </c>
      <c r="X27">
        <v>5</v>
      </c>
      <c r="Y27">
        <v>4</v>
      </c>
      <c r="Z27" t="s">
        <v>132</v>
      </c>
      <c r="AB27" t="s">
        <v>50</v>
      </c>
      <c r="AC27" t="s">
        <v>55</v>
      </c>
      <c r="AD27">
        <v>5</v>
      </c>
      <c r="AE27">
        <v>6</v>
      </c>
      <c r="AF27">
        <v>7</v>
      </c>
      <c r="AG27">
        <v>6</v>
      </c>
      <c r="AH27">
        <v>5</v>
      </c>
      <c r="AI27">
        <v>5</v>
      </c>
      <c r="AJ27">
        <v>6</v>
      </c>
      <c r="AK27">
        <v>5</v>
      </c>
      <c r="AL27">
        <v>6</v>
      </c>
      <c r="AM27">
        <v>5</v>
      </c>
      <c r="AN27" t="s">
        <v>126</v>
      </c>
      <c r="AO27" t="s">
        <v>133</v>
      </c>
    </row>
    <row r="28" spans="1:41">
      <c r="A28">
        <v>24</v>
      </c>
      <c r="B28">
        <v>4</v>
      </c>
      <c r="C28" t="s">
        <v>123</v>
      </c>
      <c r="D28">
        <v>18</v>
      </c>
      <c r="E28" t="s">
        <v>71</v>
      </c>
      <c r="F28" t="s">
        <v>79</v>
      </c>
      <c r="G28" t="s">
        <v>47</v>
      </c>
      <c r="H28" t="s">
        <v>48</v>
      </c>
      <c r="J28">
        <v>6</v>
      </c>
      <c r="K28">
        <v>7</v>
      </c>
      <c r="L28" t="s">
        <v>59</v>
      </c>
      <c r="M28">
        <v>6</v>
      </c>
      <c r="N28" t="s">
        <v>124</v>
      </c>
      <c r="O28" t="s">
        <v>67</v>
      </c>
      <c r="P28">
        <v>6</v>
      </c>
      <c r="Q28">
        <v>6</v>
      </c>
      <c r="R28">
        <v>7</v>
      </c>
      <c r="S28">
        <v>6</v>
      </c>
      <c r="T28">
        <v>7</v>
      </c>
      <c r="U28">
        <v>6</v>
      </c>
      <c r="V28">
        <v>7</v>
      </c>
      <c r="W28">
        <v>5</v>
      </c>
      <c r="X28">
        <v>6</v>
      </c>
      <c r="Y28">
        <v>5</v>
      </c>
      <c r="Z28" t="s">
        <v>134</v>
      </c>
      <c r="AA28" t="s">
        <v>135</v>
      </c>
      <c r="AB28" t="s">
        <v>50</v>
      </c>
      <c r="AC28" t="s">
        <v>65</v>
      </c>
      <c r="AD28">
        <v>7</v>
      </c>
      <c r="AE28">
        <v>7</v>
      </c>
      <c r="AF28">
        <v>7</v>
      </c>
      <c r="AG28">
        <v>7</v>
      </c>
      <c r="AH28">
        <v>7</v>
      </c>
      <c r="AI28">
        <v>7</v>
      </c>
      <c r="AJ28">
        <v>7</v>
      </c>
      <c r="AK28">
        <v>6</v>
      </c>
      <c r="AL28">
        <v>6</v>
      </c>
      <c r="AM28">
        <v>7</v>
      </c>
      <c r="AN28" t="s">
        <v>136</v>
      </c>
      <c r="AO28" t="s">
        <v>137</v>
      </c>
    </row>
    <row r="29" spans="1:41">
      <c r="A29">
        <v>25</v>
      </c>
      <c r="B29">
        <v>4</v>
      </c>
      <c r="C29" t="s">
        <v>123</v>
      </c>
      <c r="D29">
        <v>20</v>
      </c>
      <c r="E29" t="s">
        <v>71</v>
      </c>
      <c r="F29" t="s">
        <v>79</v>
      </c>
      <c r="G29" t="s">
        <v>47</v>
      </c>
      <c r="H29" t="s">
        <v>48</v>
      </c>
      <c r="J29">
        <v>4</v>
      </c>
      <c r="K29">
        <v>7</v>
      </c>
      <c r="L29" t="s">
        <v>49</v>
      </c>
      <c r="M29">
        <v>5</v>
      </c>
      <c r="N29" t="s">
        <v>124</v>
      </c>
      <c r="O29" t="s">
        <v>67</v>
      </c>
      <c r="P29">
        <v>6</v>
      </c>
      <c r="Q29">
        <v>6</v>
      </c>
      <c r="R29">
        <v>7</v>
      </c>
      <c r="S29">
        <v>6</v>
      </c>
      <c r="T29">
        <v>7</v>
      </c>
      <c r="U29">
        <v>6</v>
      </c>
      <c r="V29">
        <v>7</v>
      </c>
      <c r="W29">
        <v>5</v>
      </c>
      <c r="X29">
        <v>7</v>
      </c>
      <c r="Y29">
        <v>5</v>
      </c>
      <c r="Z29" t="s">
        <v>138</v>
      </c>
      <c r="AA29" t="s">
        <v>139</v>
      </c>
      <c r="AB29" t="s">
        <v>50</v>
      </c>
      <c r="AC29" t="s">
        <v>65</v>
      </c>
      <c r="AD29">
        <v>7</v>
      </c>
      <c r="AE29">
        <v>7</v>
      </c>
      <c r="AF29">
        <v>7</v>
      </c>
      <c r="AG29">
        <v>7</v>
      </c>
      <c r="AH29">
        <v>7</v>
      </c>
      <c r="AI29">
        <v>7</v>
      </c>
      <c r="AJ29">
        <v>7</v>
      </c>
      <c r="AK29">
        <v>6</v>
      </c>
      <c r="AL29">
        <v>6</v>
      </c>
      <c r="AM29">
        <v>6</v>
      </c>
      <c r="AN29" t="s">
        <v>140</v>
      </c>
      <c r="AO29" t="s">
        <v>141</v>
      </c>
    </row>
    <row r="30" spans="1:41">
      <c r="A30">
        <v>26</v>
      </c>
      <c r="B30">
        <v>4</v>
      </c>
      <c r="C30" t="s">
        <v>123</v>
      </c>
      <c r="D30">
        <v>18</v>
      </c>
      <c r="E30" t="s">
        <v>71</v>
      </c>
      <c r="F30" t="s">
        <v>79</v>
      </c>
      <c r="G30" t="s">
        <v>47</v>
      </c>
      <c r="H30" t="s">
        <v>75</v>
      </c>
      <c r="I30" t="s">
        <v>142</v>
      </c>
      <c r="J30">
        <v>6</v>
      </c>
      <c r="K30">
        <v>6</v>
      </c>
      <c r="L30" t="s">
        <v>59</v>
      </c>
      <c r="M30">
        <v>6</v>
      </c>
      <c r="N30" t="s">
        <v>124</v>
      </c>
      <c r="O30" t="s">
        <v>55</v>
      </c>
      <c r="P30">
        <v>4</v>
      </c>
      <c r="Q30">
        <v>3</v>
      </c>
      <c r="R30">
        <v>6</v>
      </c>
      <c r="S30" t="s">
        <v>143</v>
      </c>
      <c r="T30">
        <v>5</v>
      </c>
      <c r="U30">
        <v>5</v>
      </c>
      <c r="V30" t="s">
        <v>143</v>
      </c>
      <c r="W30">
        <v>3</v>
      </c>
      <c r="X30">
        <v>5</v>
      </c>
      <c r="Y30">
        <v>5</v>
      </c>
      <c r="Z30" t="s">
        <v>144</v>
      </c>
      <c r="AB30" t="s">
        <v>50</v>
      </c>
      <c r="AC30" t="s">
        <v>98</v>
      </c>
      <c r="AD30">
        <v>7</v>
      </c>
      <c r="AE30">
        <v>6</v>
      </c>
      <c r="AF30">
        <v>7</v>
      </c>
      <c r="AG30">
        <v>6</v>
      </c>
      <c r="AH30">
        <v>6</v>
      </c>
      <c r="AI30">
        <v>6</v>
      </c>
      <c r="AJ30">
        <v>6</v>
      </c>
      <c r="AK30">
        <v>6</v>
      </c>
      <c r="AL30">
        <v>5</v>
      </c>
      <c r="AM30">
        <v>6</v>
      </c>
      <c r="AN30" t="s">
        <v>145</v>
      </c>
      <c r="AO30" t="s">
        <v>146</v>
      </c>
    </row>
    <row r="31" spans="1:41">
      <c r="A31">
        <v>27</v>
      </c>
      <c r="B31">
        <v>4</v>
      </c>
      <c r="C31" t="s">
        <v>123</v>
      </c>
      <c r="D31">
        <v>19</v>
      </c>
      <c r="E31" t="s">
        <v>71</v>
      </c>
      <c r="F31" t="s">
        <v>79</v>
      </c>
      <c r="G31" t="s">
        <v>47</v>
      </c>
      <c r="H31" t="s">
        <v>48</v>
      </c>
      <c r="J31">
        <v>6</v>
      </c>
      <c r="K31">
        <v>6</v>
      </c>
      <c r="L31" t="s">
        <v>59</v>
      </c>
      <c r="M31">
        <v>4</v>
      </c>
      <c r="N31" t="s">
        <v>124</v>
      </c>
      <c r="O31" t="s">
        <v>55</v>
      </c>
      <c r="P31">
        <v>4</v>
      </c>
      <c r="Q31">
        <v>3</v>
      </c>
      <c r="R31">
        <v>7</v>
      </c>
      <c r="S31">
        <v>6</v>
      </c>
      <c r="T31">
        <v>5</v>
      </c>
      <c r="U31">
        <v>5</v>
      </c>
      <c r="V31">
        <v>6</v>
      </c>
      <c r="W31">
        <v>3</v>
      </c>
      <c r="X31">
        <v>5</v>
      </c>
      <c r="Y31">
        <v>4</v>
      </c>
      <c r="Z31" t="s">
        <v>147</v>
      </c>
      <c r="AB31" t="s">
        <v>50</v>
      </c>
      <c r="AC31" t="s">
        <v>98</v>
      </c>
      <c r="AD31">
        <v>7</v>
      </c>
      <c r="AE31">
        <v>7</v>
      </c>
      <c r="AF31">
        <v>7</v>
      </c>
      <c r="AG31">
        <v>6</v>
      </c>
      <c r="AH31">
        <v>6</v>
      </c>
      <c r="AI31">
        <v>6</v>
      </c>
      <c r="AJ31">
        <v>6</v>
      </c>
      <c r="AK31">
        <v>6</v>
      </c>
      <c r="AL31">
        <v>6</v>
      </c>
      <c r="AM31">
        <v>7</v>
      </c>
      <c r="AN31" t="s">
        <v>148</v>
      </c>
      <c r="AO31" t="s">
        <v>149</v>
      </c>
    </row>
    <row r="32" spans="1:41">
      <c r="A32">
        <v>28</v>
      </c>
      <c r="B32">
        <v>4</v>
      </c>
      <c r="C32" t="s">
        <v>123</v>
      </c>
      <c r="D32">
        <v>19</v>
      </c>
      <c r="E32" t="s">
        <v>58</v>
      </c>
      <c r="F32" t="s">
        <v>64</v>
      </c>
      <c r="G32" t="s">
        <v>47</v>
      </c>
      <c r="H32" t="s">
        <v>48</v>
      </c>
      <c r="J32">
        <v>5</v>
      </c>
      <c r="K32">
        <v>7</v>
      </c>
      <c r="L32" t="s">
        <v>59</v>
      </c>
      <c r="M32">
        <v>4</v>
      </c>
      <c r="N32" t="s">
        <v>124</v>
      </c>
      <c r="O32" t="s">
        <v>65</v>
      </c>
      <c r="P32">
        <v>4</v>
      </c>
      <c r="Q32">
        <v>5</v>
      </c>
      <c r="R32">
        <v>7</v>
      </c>
      <c r="S32">
        <v>5</v>
      </c>
      <c r="T32">
        <v>4</v>
      </c>
      <c r="U32">
        <v>3</v>
      </c>
      <c r="V32">
        <v>5</v>
      </c>
      <c r="W32">
        <v>2</v>
      </c>
      <c r="X32">
        <v>4</v>
      </c>
      <c r="Y32">
        <v>2</v>
      </c>
      <c r="Z32" t="s">
        <v>150</v>
      </c>
      <c r="AB32" t="s">
        <v>50</v>
      </c>
      <c r="AC32" t="s">
        <v>84</v>
      </c>
      <c r="AD32">
        <v>6</v>
      </c>
      <c r="AE32">
        <v>6</v>
      </c>
      <c r="AF32">
        <v>7</v>
      </c>
      <c r="AG32">
        <v>4</v>
      </c>
      <c r="AH32">
        <v>5</v>
      </c>
      <c r="AI32">
        <v>3</v>
      </c>
      <c r="AJ32">
        <v>5</v>
      </c>
      <c r="AK32">
        <v>3</v>
      </c>
      <c r="AL32">
        <v>4</v>
      </c>
      <c r="AM32">
        <v>4</v>
      </c>
      <c r="AN32" t="s">
        <v>151</v>
      </c>
    </row>
    <row r="33" spans="1:41">
      <c r="A33">
        <v>29</v>
      </c>
      <c r="B33">
        <v>4</v>
      </c>
      <c r="C33" t="s">
        <v>123</v>
      </c>
      <c r="D33">
        <v>18</v>
      </c>
      <c r="E33" t="s">
        <v>58</v>
      </c>
      <c r="F33" t="s">
        <v>64</v>
      </c>
      <c r="G33" t="s">
        <v>47</v>
      </c>
      <c r="H33" t="s">
        <v>48</v>
      </c>
      <c r="J33">
        <v>6</v>
      </c>
      <c r="K33">
        <v>7</v>
      </c>
      <c r="L33" t="s">
        <v>59</v>
      </c>
      <c r="M33">
        <v>6</v>
      </c>
      <c r="N33" t="s">
        <v>124</v>
      </c>
      <c r="O33" t="s">
        <v>65</v>
      </c>
      <c r="P33">
        <v>5</v>
      </c>
      <c r="Q33">
        <v>5</v>
      </c>
      <c r="R33">
        <v>6</v>
      </c>
      <c r="S33">
        <v>5</v>
      </c>
      <c r="T33">
        <v>4</v>
      </c>
      <c r="U33">
        <v>5</v>
      </c>
      <c r="V33">
        <v>5</v>
      </c>
      <c r="W33">
        <v>3</v>
      </c>
      <c r="X33">
        <v>5</v>
      </c>
      <c r="Y33">
        <v>4</v>
      </c>
      <c r="Z33" t="s">
        <v>152</v>
      </c>
      <c r="AA33" t="s">
        <v>153</v>
      </c>
      <c r="AB33" t="s">
        <v>50</v>
      </c>
      <c r="AC33" t="s">
        <v>84</v>
      </c>
      <c r="AD33">
        <v>6</v>
      </c>
      <c r="AE33">
        <v>6</v>
      </c>
      <c r="AF33">
        <v>7</v>
      </c>
      <c r="AG33">
        <v>5</v>
      </c>
      <c r="AH33">
        <v>5</v>
      </c>
      <c r="AI33">
        <v>6</v>
      </c>
      <c r="AJ33">
        <v>5</v>
      </c>
      <c r="AK33">
        <v>5</v>
      </c>
      <c r="AL33">
        <v>6</v>
      </c>
      <c r="AM33">
        <v>5</v>
      </c>
      <c r="AN33" t="s">
        <v>154</v>
      </c>
      <c r="AO33" t="s">
        <v>155</v>
      </c>
    </row>
    <row r="34" spans="1:41">
      <c r="A34">
        <v>30</v>
      </c>
      <c r="B34">
        <v>4</v>
      </c>
      <c r="C34" t="s">
        <v>123</v>
      </c>
      <c r="D34">
        <v>24</v>
      </c>
      <c r="E34" t="s">
        <v>58</v>
      </c>
      <c r="F34" t="s">
        <v>64</v>
      </c>
      <c r="G34" t="s">
        <v>47</v>
      </c>
      <c r="H34" t="s">
        <v>75</v>
      </c>
      <c r="I34" t="s">
        <v>156</v>
      </c>
      <c r="J34">
        <v>5</v>
      </c>
      <c r="K34">
        <v>6</v>
      </c>
      <c r="L34" t="s">
        <v>59</v>
      </c>
      <c r="M34">
        <v>5</v>
      </c>
      <c r="N34" t="s">
        <v>124</v>
      </c>
      <c r="O34" t="s">
        <v>65</v>
      </c>
      <c r="P34">
        <v>3</v>
      </c>
      <c r="Q34">
        <v>2</v>
      </c>
      <c r="R34">
        <v>6</v>
      </c>
      <c r="S34">
        <v>5</v>
      </c>
      <c r="T34">
        <v>3</v>
      </c>
      <c r="U34">
        <v>5</v>
      </c>
      <c r="V34">
        <v>5</v>
      </c>
      <c r="W34">
        <v>3</v>
      </c>
      <c r="X34">
        <v>5</v>
      </c>
      <c r="Y34">
        <v>3</v>
      </c>
      <c r="Z34" t="s">
        <v>157</v>
      </c>
      <c r="AB34" t="s">
        <v>50</v>
      </c>
      <c r="AC34" t="s">
        <v>84</v>
      </c>
      <c r="AD34">
        <v>6</v>
      </c>
      <c r="AE34">
        <v>6</v>
      </c>
      <c r="AF34">
        <v>6</v>
      </c>
      <c r="AG34">
        <v>6</v>
      </c>
      <c r="AH34">
        <v>5</v>
      </c>
      <c r="AI34">
        <v>5</v>
      </c>
      <c r="AJ34">
        <v>6</v>
      </c>
      <c r="AK34">
        <v>3</v>
      </c>
      <c r="AL34">
        <v>6</v>
      </c>
      <c r="AM34">
        <v>5</v>
      </c>
      <c r="AN34" t="s">
        <v>158</v>
      </c>
    </row>
    <row r="35" spans="1:41">
      <c r="A35">
        <v>31</v>
      </c>
      <c r="B35">
        <v>4</v>
      </c>
      <c r="C35" t="s">
        <v>123</v>
      </c>
      <c r="D35">
        <v>22</v>
      </c>
      <c r="E35" t="s">
        <v>71</v>
      </c>
      <c r="F35" t="s">
        <v>79</v>
      </c>
      <c r="G35" t="s">
        <v>47</v>
      </c>
      <c r="H35" t="s">
        <v>48</v>
      </c>
      <c r="J35">
        <v>5</v>
      </c>
      <c r="K35">
        <v>7</v>
      </c>
      <c r="L35" t="s">
        <v>59</v>
      </c>
      <c r="M35">
        <v>2</v>
      </c>
      <c r="N35" t="s">
        <v>124</v>
      </c>
      <c r="O35" t="s">
        <v>51</v>
      </c>
      <c r="P35">
        <v>3</v>
      </c>
      <c r="Q35">
        <v>3</v>
      </c>
      <c r="R35">
        <v>7</v>
      </c>
      <c r="S35">
        <v>5</v>
      </c>
      <c r="T35">
        <v>3</v>
      </c>
      <c r="U35">
        <v>5</v>
      </c>
      <c r="V35">
        <v>5</v>
      </c>
      <c r="W35">
        <v>3</v>
      </c>
      <c r="X35">
        <v>5</v>
      </c>
      <c r="Y35">
        <v>5</v>
      </c>
      <c r="Z35" t="s">
        <v>159</v>
      </c>
      <c r="AB35" t="s">
        <v>50</v>
      </c>
      <c r="AC35" t="s">
        <v>67</v>
      </c>
      <c r="AD35">
        <v>6</v>
      </c>
      <c r="AE35">
        <v>6</v>
      </c>
      <c r="AF35">
        <v>7</v>
      </c>
      <c r="AG35">
        <v>6</v>
      </c>
      <c r="AH35">
        <v>6</v>
      </c>
      <c r="AI35">
        <v>6</v>
      </c>
      <c r="AJ35">
        <v>7</v>
      </c>
      <c r="AK35">
        <v>6</v>
      </c>
      <c r="AL35">
        <v>6</v>
      </c>
      <c r="AM35">
        <v>7</v>
      </c>
      <c r="AN35" t="s">
        <v>160</v>
      </c>
      <c r="AO35" t="s">
        <v>161</v>
      </c>
    </row>
    <row r="36" spans="1:41">
      <c r="A36">
        <v>32</v>
      </c>
      <c r="B36">
        <v>4</v>
      </c>
      <c r="C36" t="s">
        <v>123</v>
      </c>
      <c r="D36">
        <v>20</v>
      </c>
      <c r="E36" t="s">
        <v>71</v>
      </c>
      <c r="F36" t="s">
        <v>79</v>
      </c>
      <c r="G36" t="s">
        <v>162</v>
      </c>
      <c r="H36" t="s">
        <v>48</v>
      </c>
      <c r="J36">
        <v>6</v>
      </c>
      <c r="K36">
        <v>6</v>
      </c>
      <c r="L36" t="s">
        <v>59</v>
      </c>
      <c r="M36">
        <v>4</v>
      </c>
      <c r="N36" t="s">
        <v>124</v>
      </c>
      <c r="O36" t="s">
        <v>51</v>
      </c>
      <c r="P36">
        <v>3</v>
      </c>
      <c r="Q36">
        <v>4</v>
      </c>
      <c r="R36">
        <v>7</v>
      </c>
      <c r="S36">
        <v>6</v>
      </c>
      <c r="T36">
        <v>5</v>
      </c>
      <c r="U36">
        <v>5</v>
      </c>
      <c r="V36">
        <v>5</v>
      </c>
      <c r="W36">
        <v>6</v>
      </c>
      <c r="X36">
        <v>6</v>
      </c>
      <c r="Y36">
        <v>6</v>
      </c>
      <c r="Z36" t="s">
        <v>163</v>
      </c>
      <c r="AB36" t="s">
        <v>50</v>
      </c>
      <c r="AC36" t="s">
        <v>67</v>
      </c>
      <c r="AD36">
        <v>6</v>
      </c>
      <c r="AE36">
        <v>6</v>
      </c>
      <c r="AF36">
        <v>7</v>
      </c>
      <c r="AG36">
        <v>6</v>
      </c>
      <c r="AH36">
        <v>6</v>
      </c>
      <c r="AI36">
        <v>6</v>
      </c>
      <c r="AJ36">
        <v>6</v>
      </c>
      <c r="AK36">
        <v>5</v>
      </c>
      <c r="AL36">
        <v>6</v>
      </c>
      <c r="AM36">
        <v>6</v>
      </c>
      <c r="AN36" t="s">
        <v>164</v>
      </c>
    </row>
    <row r="37" spans="1:41">
      <c r="A37">
        <v>33</v>
      </c>
      <c r="B37">
        <v>5</v>
      </c>
      <c r="C37" t="s">
        <v>45</v>
      </c>
      <c r="D37">
        <v>19</v>
      </c>
      <c r="E37" t="s">
        <v>58</v>
      </c>
      <c r="F37" t="s">
        <v>64</v>
      </c>
      <c r="G37" t="s">
        <v>47</v>
      </c>
      <c r="H37" t="s">
        <v>75</v>
      </c>
      <c r="I37" t="s">
        <v>165</v>
      </c>
      <c r="J37">
        <v>6</v>
      </c>
      <c r="K37">
        <v>7</v>
      </c>
      <c r="L37" t="s">
        <v>59</v>
      </c>
      <c r="M37">
        <v>6</v>
      </c>
      <c r="N37" t="s">
        <v>50</v>
      </c>
      <c r="O37" t="s">
        <v>84</v>
      </c>
      <c r="P37">
        <v>6</v>
      </c>
      <c r="Q37">
        <v>6</v>
      </c>
      <c r="R37">
        <v>7</v>
      </c>
      <c r="S37">
        <v>5</v>
      </c>
      <c r="T37">
        <v>5</v>
      </c>
      <c r="U37">
        <v>5</v>
      </c>
      <c r="V37">
        <v>4</v>
      </c>
      <c r="W37">
        <v>3</v>
      </c>
      <c r="X37">
        <v>3</v>
      </c>
      <c r="Y37">
        <v>5</v>
      </c>
      <c r="Z37" t="s">
        <v>166</v>
      </c>
      <c r="AB37" t="s">
        <v>54</v>
      </c>
      <c r="AC37" t="s">
        <v>65</v>
      </c>
      <c r="AD37">
        <v>4</v>
      </c>
      <c r="AE37">
        <v>4</v>
      </c>
      <c r="AF37">
        <v>5</v>
      </c>
      <c r="AG37">
        <v>2</v>
      </c>
      <c r="AH37">
        <v>3</v>
      </c>
      <c r="AI37">
        <v>3</v>
      </c>
      <c r="AJ37">
        <v>3</v>
      </c>
      <c r="AK37">
        <v>3</v>
      </c>
      <c r="AL37">
        <v>3</v>
      </c>
      <c r="AM37">
        <v>3</v>
      </c>
      <c r="AN37" t="s">
        <v>167</v>
      </c>
      <c r="AO37" t="s">
        <v>168</v>
      </c>
    </row>
    <row r="38" spans="1:41">
      <c r="A38">
        <v>34</v>
      </c>
      <c r="B38">
        <v>5</v>
      </c>
      <c r="C38" t="s">
        <v>45</v>
      </c>
      <c r="D38">
        <v>20</v>
      </c>
      <c r="E38" t="s">
        <v>58</v>
      </c>
      <c r="F38" t="s">
        <v>64</v>
      </c>
      <c r="G38" t="s">
        <v>47</v>
      </c>
      <c r="H38" t="s">
        <v>48</v>
      </c>
      <c r="J38">
        <v>7</v>
      </c>
      <c r="K38">
        <v>6</v>
      </c>
      <c r="L38" t="s">
        <v>49</v>
      </c>
      <c r="M38">
        <v>2</v>
      </c>
      <c r="N38" t="s">
        <v>50</v>
      </c>
      <c r="O38" t="s">
        <v>84</v>
      </c>
      <c r="P38">
        <v>7</v>
      </c>
      <c r="Q38">
        <v>7</v>
      </c>
      <c r="R38">
        <v>7</v>
      </c>
      <c r="S38">
        <v>6</v>
      </c>
      <c r="T38">
        <v>6</v>
      </c>
      <c r="U38">
        <v>5</v>
      </c>
      <c r="V38">
        <v>3</v>
      </c>
      <c r="W38">
        <v>3</v>
      </c>
      <c r="X38">
        <v>3</v>
      </c>
      <c r="Y38">
        <v>5</v>
      </c>
      <c r="Z38" t="s">
        <v>169</v>
      </c>
      <c r="AB38" t="s">
        <v>54</v>
      </c>
      <c r="AC38" t="s">
        <v>65</v>
      </c>
      <c r="AD38">
        <v>5</v>
      </c>
      <c r="AE38">
        <v>3</v>
      </c>
      <c r="AF38">
        <v>6</v>
      </c>
      <c r="AG38">
        <v>6</v>
      </c>
      <c r="AH38">
        <v>3</v>
      </c>
      <c r="AI38">
        <v>2</v>
      </c>
      <c r="AJ38">
        <v>2</v>
      </c>
      <c r="AK38">
        <v>2</v>
      </c>
      <c r="AL38">
        <v>2</v>
      </c>
      <c r="AM38">
        <v>2</v>
      </c>
      <c r="AN38" t="s">
        <v>170</v>
      </c>
      <c r="AO38" t="s">
        <v>171</v>
      </c>
    </row>
    <row r="39" spans="1:41">
      <c r="A39">
        <v>35</v>
      </c>
      <c r="B39">
        <v>5</v>
      </c>
      <c r="C39" t="s">
        <v>45</v>
      </c>
      <c r="D39">
        <v>19</v>
      </c>
      <c r="E39" t="s">
        <v>58</v>
      </c>
      <c r="F39" t="s">
        <v>64</v>
      </c>
      <c r="G39" t="s">
        <v>47</v>
      </c>
      <c r="H39" t="s">
        <v>48</v>
      </c>
      <c r="J39">
        <v>4</v>
      </c>
      <c r="K39">
        <v>6</v>
      </c>
      <c r="L39" t="s">
        <v>59</v>
      </c>
      <c r="M39">
        <v>7</v>
      </c>
      <c r="N39" t="s">
        <v>50</v>
      </c>
      <c r="O39" t="s">
        <v>51</v>
      </c>
      <c r="P39">
        <v>6</v>
      </c>
      <c r="Q39">
        <v>6</v>
      </c>
      <c r="R39">
        <v>6</v>
      </c>
      <c r="S39">
        <v>5</v>
      </c>
      <c r="T39">
        <v>7</v>
      </c>
      <c r="U39">
        <v>5</v>
      </c>
      <c r="V39">
        <v>5</v>
      </c>
      <c r="W39">
        <v>6</v>
      </c>
      <c r="X39">
        <v>5</v>
      </c>
      <c r="Y39">
        <v>6</v>
      </c>
      <c r="Z39" t="s">
        <v>172</v>
      </c>
      <c r="AA39" t="s">
        <v>173</v>
      </c>
      <c r="AB39" t="s">
        <v>54</v>
      </c>
      <c r="AC39" t="s">
        <v>55</v>
      </c>
      <c r="AD39">
        <v>3</v>
      </c>
      <c r="AE39">
        <v>4</v>
      </c>
      <c r="AF39">
        <v>3</v>
      </c>
      <c r="AG39">
        <v>6</v>
      </c>
      <c r="AH39">
        <v>6</v>
      </c>
      <c r="AI39">
        <v>3</v>
      </c>
      <c r="AJ39">
        <v>5</v>
      </c>
      <c r="AK39">
        <v>5</v>
      </c>
      <c r="AL39">
        <v>5</v>
      </c>
      <c r="AM39">
        <v>3</v>
      </c>
      <c r="AN39" t="s">
        <v>174</v>
      </c>
      <c r="AO39" t="s">
        <v>175</v>
      </c>
    </row>
    <row r="40" spans="1:41">
      <c r="A40">
        <v>36</v>
      </c>
      <c r="B40">
        <v>5</v>
      </c>
      <c r="C40" t="s">
        <v>45</v>
      </c>
      <c r="D40">
        <v>19</v>
      </c>
      <c r="E40" t="s">
        <v>71</v>
      </c>
      <c r="F40" t="s">
        <v>79</v>
      </c>
      <c r="G40" t="s">
        <v>47</v>
      </c>
      <c r="H40" t="s">
        <v>48</v>
      </c>
      <c r="J40">
        <v>7</v>
      </c>
      <c r="K40">
        <v>7</v>
      </c>
      <c r="L40" t="s">
        <v>59</v>
      </c>
      <c r="M40">
        <v>7</v>
      </c>
      <c r="N40" t="s">
        <v>50</v>
      </c>
      <c r="O40" t="s">
        <v>65</v>
      </c>
      <c r="P40">
        <v>4</v>
      </c>
      <c r="Q40">
        <v>6</v>
      </c>
      <c r="R40">
        <v>7</v>
      </c>
      <c r="S40">
        <v>5</v>
      </c>
      <c r="T40">
        <v>6</v>
      </c>
      <c r="U40">
        <v>4</v>
      </c>
      <c r="V40">
        <v>5</v>
      </c>
      <c r="W40">
        <v>5</v>
      </c>
      <c r="X40">
        <v>5</v>
      </c>
      <c r="Y40">
        <v>6</v>
      </c>
      <c r="Z40" t="s">
        <v>176</v>
      </c>
      <c r="AA40" t="s">
        <v>177</v>
      </c>
      <c r="AB40" t="s">
        <v>54</v>
      </c>
      <c r="AC40" t="s">
        <v>67</v>
      </c>
      <c r="AD40">
        <v>4</v>
      </c>
      <c r="AE40">
        <v>5</v>
      </c>
      <c r="AF40">
        <v>7</v>
      </c>
      <c r="AG40">
        <v>6</v>
      </c>
      <c r="AH40">
        <v>6</v>
      </c>
      <c r="AI40">
        <v>6</v>
      </c>
      <c r="AJ40">
        <v>6</v>
      </c>
      <c r="AK40">
        <v>5</v>
      </c>
      <c r="AL40">
        <v>5</v>
      </c>
      <c r="AM40">
        <v>5</v>
      </c>
      <c r="AN40" t="s">
        <v>178</v>
      </c>
    </row>
    <row r="41" spans="1:41">
      <c r="A41">
        <v>37</v>
      </c>
      <c r="B41">
        <v>5</v>
      </c>
      <c r="C41" t="s">
        <v>45</v>
      </c>
      <c r="D41">
        <v>20</v>
      </c>
      <c r="E41" t="s">
        <v>71</v>
      </c>
      <c r="F41" t="s">
        <v>79</v>
      </c>
      <c r="G41" t="s">
        <v>143</v>
      </c>
      <c r="H41" t="s">
        <v>48</v>
      </c>
      <c r="J41">
        <v>5</v>
      </c>
      <c r="K41">
        <v>6</v>
      </c>
      <c r="L41" t="s">
        <v>59</v>
      </c>
      <c r="M41">
        <v>5</v>
      </c>
      <c r="N41" t="s">
        <v>50</v>
      </c>
      <c r="O41" t="s">
        <v>65</v>
      </c>
      <c r="P41">
        <v>4</v>
      </c>
      <c r="Q41">
        <v>4</v>
      </c>
      <c r="R41">
        <v>5</v>
      </c>
      <c r="S41">
        <v>5</v>
      </c>
      <c r="T41">
        <v>5</v>
      </c>
      <c r="U41">
        <v>3</v>
      </c>
      <c r="V41">
        <v>5</v>
      </c>
      <c r="W41">
        <v>3</v>
      </c>
      <c r="X41">
        <v>6</v>
      </c>
      <c r="Y41">
        <v>3</v>
      </c>
      <c r="Z41" t="s">
        <v>179</v>
      </c>
      <c r="AB41" t="s">
        <v>54</v>
      </c>
      <c r="AC41" t="s">
        <v>67</v>
      </c>
      <c r="AD41">
        <v>3</v>
      </c>
      <c r="AE41">
        <v>3</v>
      </c>
      <c r="AF41">
        <v>5</v>
      </c>
      <c r="AG41">
        <v>5</v>
      </c>
      <c r="AH41">
        <v>5</v>
      </c>
      <c r="AI41">
        <v>3</v>
      </c>
      <c r="AJ41">
        <v>5</v>
      </c>
      <c r="AK41">
        <v>3</v>
      </c>
      <c r="AL41">
        <v>5</v>
      </c>
      <c r="AM41">
        <v>3</v>
      </c>
      <c r="AN41" t="s">
        <v>180</v>
      </c>
    </row>
    <row r="42" spans="1:41">
      <c r="A42">
        <v>38</v>
      </c>
      <c r="B42">
        <v>5</v>
      </c>
      <c r="C42" t="s">
        <v>45</v>
      </c>
      <c r="D42">
        <v>20</v>
      </c>
      <c r="E42" t="s">
        <v>71</v>
      </c>
      <c r="F42" t="s">
        <v>79</v>
      </c>
      <c r="G42" t="s">
        <v>47</v>
      </c>
      <c r="H42" t="s">
        <v>48</v>
      </c>
      <c r="J42">
        <v>6</v>
      </c>
      <c r="K42">
        <v>6</v>
      </c>
      <c r="L42" t="s">
        <v>59</v>
      </c>
      <c r="M42">
        <v>7</v>
      </c>
      <c r="N42" t="s">
        <v>50</v>
      </c>
      <c r="O42" t="s">
        <v>65</v>
      </c>
      <c r="P42">
        <v>4</v>
      </c>
      <c r="Q42">
        <v>5</v>
      </c>
      <c r="R42">
        <v>7</v>
      </c>
      <c r="S42">
        <v>5</v>
      </c>
      <c r="T42">
        <v>6</v>
      </c>
      <c r="U42">
        <v>4</v>
      </c>
      <c r="V42">
        <v>5</v>
      </c>
      <c r="W42">
        <v>5</v>
      </c>
      <c r="X42">
        <v>6</v>
      </c>
      <c r="Y42">
        <v>6</v>
      </c>
      <c r="Z42" t="s">
        <v>181</v>
      </c>
      <c r="AB42" t="s">
        <v>54</v>
      </c>
      <c r="AC42" t="s">
        <v>67</v>
      </c>
      <c r="AD42">
        <v>7</v>
      </c>
      <c r="AE42">
        <v>7</v>
      </c>
      <c r="AF42">
        <v>7</v>
      </c>
      <c r="AG42">
        <v>7</v>
      </c>
      <c r="AH42">
        <v>7</v>
      </c>
      <c r="AI42">
        <v>6</v>
      </c>
      <c r="AJ42">
        <v>7</v>
      </c>
      <c r="AK42">
        <v>5</v>
      </c>
      <c r="AL42">
        <v>5</v>
      </c>
      <c r="AM42">
        <v>7</v>
      </c>
      <c r="AN42" t="s">
        <v>182</v>
      </c>
    </row>
    <row r="43" spans="1:41">
      <c r="A43">
        <v>39</v>
      </c>
      <c r="B43">
        <v>5</v>
      </c>
      <c r="C43" t="s">
        <v>45</v>
      </c>
      <c r="D43" t="s">
        <v>143</v>
      </c>
      <c r="E43" t="s">
        <v>143</v>
      </c>
      <c r="F43" t="s">
        <v>143</v>
      </c>
      <c r="G43" t="s">
        <v>143</v>
      </c>
      <c r="H43" t="s">
        <v>143</v>
      </c>
      <c r="J43" t="s">
        <v>143</v>
      </c>
      <c r="K43" t="s">
        <v>143</v>
      </c>
      <c r="L43" t="s">
        <v>143</v>
      </c>
      <c r="M43" t="s">
        <v>143</v>
      </c>
      <c r="N43" t="s">
        <v>50</v>
      </c>
      <c r="O43" t="s">
        <v>65</v>
      </c>
      <c r="P43">
        <v>5</v>
      </c>
      <c r="Q43">
        <v>5</v>
      </c>
      <c r="R43">
        <v>5</v>
      </c>
      <c r="S43">
        <v>5</v>
      </c>
      <c r="T43">
        <v>6</v>
      </c>
      <c r="U43">
        <v>5</v>
      </c>
      <c r="V43">
        <v>6</v>
      </c>
      <c r="W43">
        <v>5</v>
      </c>
      <c r="X43">
        <v>3</v>
      </c>
      <c r="Y43">
        <v>3</v>
      </c>
      <c r="Z43" t="s">
        <v>183</v>
      </c>
      <c r="AA43" t="s">
        <v>184</v>
      </c>
      <c r="AB43" t="s">
        <v>54</v>
      </c>
      <c r="AC43" t="s">
        <v>67</v>
      </c>
      <c r="AD43">
        <v>5</v>
      </c>
      <c r="AE43">
        <v>5</v>
      </c>
      <c r="AF43">
        <v>5</v>
      </c>
      <c r="AG43">
        <v>2</v>
      </c>
      <c r="AH43">
        <v>5</v>
      </c>
      <c r="AI43">
        <v>3</v>
      </c>
      <c r="AJ43">
        <v>5</v>
      </c>
      <c r="AK43">
        <v>4</v>
      </c>
      <c r="AL43">
        <v>3</v>
      </c>
      <c r="AM43">
        <v>3</v>
      </c>
      <c r="AN43" t="s">
        <v>185</v>
      </c>
      <c r="AO43" t="s">
        <v>186</v>
      </c>
    </row>
    <row r="44" spans="1:41">
      <c r="A44">
        <v>40</v>
      </c>
      <c r="B44">
        <v>5</v>
      </c>
      <c r="C44" t="s">
        <v>45</v>
      </c>
      <c r="D44">
        <v>20</v>
      </c>
      <c r="E44" t="s">
        <v>71</v>
      </c>
      <c r="F44" t="s">
        <v>79</v>
      </c>
      <c r="G44" t="s">
        <v>47</v>
      </c>
      <c r="H44" t="s">
        <v>48</v>
      </c>
      <c r="J44">
        <v>5</v>
      </c>
      <c r="K44">
        <v>6</v>
      </c>
      <c r="L44" t="s">
        <v>59</v>
      </c>
      <c r="M44">
        <v>7</v>
      </c>
      <c r="N44" t="s">
        <v>50</v>
      </c>
      <c r="O44" t="s">
        <v>51</v>
      </c>
      <c r="P44">
        <v>6</v>
      </c>
      <c r="Q44">
        <v>6</v>
      </c>
      <c r="R44">
        <v>6</v>
      </c>
      <c r="S44">
        <v>7</v>
      </c>
      <c r="T44">
        <v>7</v>
      </c>
      <c r="U44">
        <v>6</v>
      </c>
      <c r="V44">
        <v>5</v>
      </c>
      <c r="W44">
        <v>5</v>
      </c>
      <c r="X44">
        <v>6</v>
      </c>
      <c r="Y44">
        <v>6</v>
      </c>
      <c r="Z44" t="s">
        <v>187</v>
      </c>
      <c r="AA44" t="s">
        <v>188</v>
      </c>
      <c r="AB44" t="s">
        <v>54</v>
      </c>
      <c r="AC44" t="s">
        <v>55</v>
      </c>
      <c r="AD44">
        <v>6</v>
      </c>
      <c r="AE44">
        <v>6</v>
      </c>
      <c r="AF44">
        <v>4</v>
      </c>
      <c r="AG44">
        <v>5</v>
      </c>
      <c r="AH44">
        <v>6</v>
      </c>
      <c r="AI44">
        <v>6</v>
      </c>
      <c r="AJ44">
        <v>5</v>
      </c>
      <c r="AK44">
        <v>6</v>
      </c>
      <c r="AL44">
        <v>5</v>
      </c>
      <c r="AM44">
        <v>5</v>
      </c>
    </row>
    <row r="45" spans="1:41">
      <c r="A45">
        <v>41</v>
      </c>
      <c r="B45">
        <v>5</v>
      </c>
      <c r="C45" t="s">
        <v>45</v>
      </c>
      <c r="D45">
        <v>20</v>
      </c>
      <c r="E45" t="s">
        <v>58</v>
      </c>
      <c r="F45" t="s">
        <v>64</v>
      </c>
      <c r="G45" t="s">
        <v>80</v>
      </c>
      <c r="H45" t="s">
        <v>48</v>
      </c>
      <c r="J45">
        <v>5</v>
      </c>
      <c r="K45">
        <v>3</v>
      </c>
      <c r="L45" t="s">
        <v>59</v>
      </c>
      <c r="M45">
        <v>4</v>
      </c>
      <c r="N45" t="s">
        <v>50</v>
      </c>
      <c r="O45" t="s">
        <v>51</v>
      </c>
      <c r="P45">
        <v>5</v>
      </c>
      <c r="Q45">
        <v>5</v>
      </c>
      <c r="R45">
        <v>6</v>
      </c>
      <c r="S45">
        <v>6</v>
      </c>
      <c r="T45">
        <v>6</v>
      </c>
      <c r="U45">
        <v>5</v>
      </c>
      <c r="V45">
        <v>5</v>
      </c>
      <c r="W45">
        <v>6</v>
      </c>
      <c r="X45">
        <v>5</v>
      </c>
      <c r="Y45">
        <v>6</v>
      </c>
      <c r="AB45" t="s">
        <v>54</v>
      </c>
      <c r="AC45" t="s">
        <v>55</v>
      </c>
      <c r="AD45">
        <v>5</v>
      </c>
      <c r="AE45">
        <v>6</v>
      </c>
      <c r="AF45">
        <v>5</v>
      </c>
      <c r="AG45">
        <v>6</v>
      </c>
      <c r="AH45">
        <v>6</v>
      </c>
      <c r="AI45">
        <v>5</v>
      </c>
      <c r="AJ45">
        <v>6</v>
      </c>
      <c r="AK45">
        <v>5</v>
      </c>
      <c r="AL45">
        <v>6</v>
      </c>
      <c r="AM45">
        <v>5</v>
      </c>
    </row>
    <row r="46" spans="1:41">
      <c r="A46">
        <v>42</v>
      </c>
      <c r="B46">
        <v>5</v>
      </c>
      <c r="C46" t="s">
        <v>45</v>
      </c>
      <c r="D46" t="s">
        <v>143</v>
      </c>
      <c r="E46" t="s">
        <v>143</v>
      </c>
      <c r="F46" t="s">
        <v>143</v>
      </c>
      <c r="G46" t="s">
        <v>143</v>
      </c>
      <c r="H46" t="s">
        <v>143</v>
      </c>
      <c r="J46" t="s">
        <v>143</v>
      </c>
      <c r="K46" t="s">
        <v>143</v>
      </c>
      <c r="L46" t="s">
        <v>143</v>
      </c>
      <c r="M46" t="s">
        <v>143</v>
      </c>
      <c r="N46" t="s">
        <v>50</v>
      </c>
      <c r="O46" t="s">
        <v>51</v>
      </c>
      <c r="P46">
        <v>7</v>
      </c>
      <c r="Q46">
        <v>7</v>
      </c>
      <c r="R46">
        <v>4</v>
      </c>
      <c r="S46">
        <v>6</v>
      </c>
      <c r="T46">
        <v>5</v>
      </c>
      <c r="U46">
        <v>5</v>
      </c>
      <c r="V46">
        <v>5</v>
      </c>
      <c r="W46">
        <v>3</v>
      </c>
      <c r="X46">
        <v>4</v>
      </c>
      <c r="Y46">
        <v>6</v>
      </c>
      <c r="Z46" t="s">
        <v>189</v>
      </c>
      <c r="AB46" t="s">
        <v>54</v>
      </c>
      <c r="AC46" t="s">
        <v>55</v>
      </c>
      <c r="AD46">
        <v>5</v>
      </c>
      <c r="AE46">
        <v>5</v>
      </c>
      <c r="AF46">
        <v>4</v>
      </c>
      <c r="AG46">
        <v>6</v>
      </c>
      <c r="AH46">
        <v>3</v>
      </c>
      <c r="AI46">
        <v>6</v>
      </c>
      <c r="AJ46">
        <v>5</v>
      </c>
      <c r="AK46">
        <v>3</v>
      </c>
      <c r="AL46">
        <v>6</v>
      </c>
      <c r="AM46">
        <v>5</v>
      </c>
    </row>
    <row r="47" spans="1:41">
      <c r="A47">
        <v>43</v>
      </c>
      <c r="B47">
        <v>5</v>
      </c>
      <c r="C47" t="s">
        <v>45</v>
      </c>
      <c r="D47">
        <v>19</v>
      </c>
      <c r="E47" t="s">
        <v>71</v>
      </c>
      <c r="F47" t="s">
        <v>79</v>
      </c>
      <c r="G47" t="s">
        <v>105</v>
      </c>
      <c r="H47" t="s">
        <v>48</v>
      </c>
      <c r="J47">
        <v>7</v>
      </c>
      <c r="K47">
        <v>7</v>
      </c>
      <c r="L47" t="s">
        <v>49</v>
      </c>
      <c r="M47">
        <v>4</v>
      </c>
      <c r="N47" t="s">
        <v>50</v>
      </c>
      <c r="O47" t="s">
        <v>51</v>
      </c>
      <c r="P47">
        <v>7</v>
      </c>
      <c r="Q47">
        <v>7</v>
      </c>
      <c r="R47">
        <v>7</v>
      </c>
      <c r="S47">
        <v>6</v>
      </c>
      <c r="T47">
        <v>7</v>
      </c>
      <c r="U47">
        <v>5</v>
      </c>
      <c r="V47">
        <v>7</v>
      </c>
      <c r="W47">
        <v>7</v>
      </c>
      <c r="X47">
        <v>7</v>
      </c>
      <c r="Y47">
        <v>7</v>
      </c>
      <c r="Z47" t="s">
        <v>190</v>
      </c>
      <c r="AB47" t="s">
        <v>54</v>
      </c>
      <c r="AC47" t="s">
        <v>55</v>
      </c>
      <c r="AD47">
        <v>7</v>
      </c>
      <c r="AE47">
        <v>7</v>
      </c>
      <c r="AF47">
        <v>3</v>
      </c>
      <c r="AG47">
        <v>7</v>
      </c>
      <c r="AH47">
        <v>7</v>
      </c>
      <c r="AI47">
        <v>7</v>
      </c>
      <c r="AJ47">
        <v>5</v>
      </c>
      <c r="AK47">
        <v>7</v>
      </c>
      <c r="AL47">
        <v>7</v>
      </c>
      <c r="AM47">
        <v>7</v>
      </c>
      <c r="AN47" t="s">
        <v>191</v>
      </c>
    </row>
    <row r="48" spans="1:41">
      <c r="A48">
        <v>44</v>
      </c>
      <c r="B48">
        <v>5</v>
      </c>
      <c r="C48" t="s">
        <v>45</v>
      </c>
      <c r="D48">
        <v>21</v>
      </c>
      <c r="E48" t="s">
        <v>71</v>
      </c>
      <c r="F48" t="s">
        <v>79</v>
      </c>
      <c r="G48" t="s">
        <v>47</v>
      </c>
      <c r="H48" t="s">
        <v>75</v>
      </c>
      <c r="I48" t="s">
        <v>192</v>
      </c>
      <c r="J48">
        <v>4</v>
      </c>
      <c r="K48">
        <v>6</v>
      </c>
      <c r="L48" t="s">
        <v>49</v>
      </c>
      <c r="M48">
        <v>6</v>
      </c>
      <c r="N48" t="s">
        <v>50</v>
      </c>
      <c r="O48" t="s">
        <v>84</v>
      </c>
      <c r="P48">
        <v>6</v>
      </c>
      <c r="Q48">
        <v>6</v>
      </c>
      <c r="R48">
        <v>7</v>
      </c>
      <c r="S48">
        <v>6</v>
      </c>
      <c r="T48">
        <v>6</v>
      </c>
      <c r="U48">
        <v>5</v>
      </c>
      <c r="V48">
        <v>5</v>
      </c>
      <c r="W48">
        <v>5</v>
      </c>
      <c r="X48">
        <v>5</v>
      </c>
      <c r="Y48">
        <v>6</v>
      </c>
      <c r="Z48" t="s">
        <v>193</v>
      </c>
      <c r="AB48" t="s">
        <v>54</v>
      </c>
      <c r="AC48" t="s">
        <v>65</v>
      </c>
      <c r="AD48">
        <v>6</v>
      </c>
      <c r="AE48">
        <v>4</v>
      </c>
      <c r="AF48">
        <v>7</v>
      </c>
      <c r="AG48">
        <v>4</v>
      </c>
      <c r="AH48">
        <v>3</v>
      </c>
      <c r="AI48">
        <v>2</v>
      </c>
      <c r="AJ48">
        <v>3</v>
      </c>
      <c r="AK48">
        <v>3</v>
      </c>
      <c r="AL48">
        <v>3</v>
      </c>
      <c r="AM48">
        <v>3</v>
      </c>
      <c r="AO48" t="s">
        <v>194</v>
      </c>
    </row>
    <row r="49" spans="1:41">
      <c r="A49">
        <v>45</v>
      </c>
      <c r="B49">
        <v>5</v>
      </c>
      <c r="C49" t="s">
        <v>45</v>
      </c>
      <c r="D49">
        <v>21</v>
      </c>
      <c r="E49" t="s">
        <v>71</v>
      </c>
      <c r="F49" t="s">
        <v>79</v>
      </c>
      <c r="G49" t="s">
        <v>47</v>
      </c>
      <c r="H49" t="s">
        <v>75</v>
      </c>
      <c r="I49" t="s">
        <v>195</v>
      </c>
      <c r="J49">
        <v>7</v>
      </c>
      <c r="K49">
        <v>7</v>
      </c>
      <c r="L49" t="s">
        <v>59</v>
      </c>
      <c r="M49">
        <v>6</v>
      </c>
      <c r="N49" t="s">
        <v>50</v>
      </c>
      <c r="O49" t="s">
        <v>84</v>
      </c>
      <c r="P49">
        <v>6</v>
      </c>
      <c r="Q49">
        <v>6</v>
      </c>
      <c r="R49">
        <v>7</v>
      </c>
      <c r="S49">
        <v>6</v>
      </c>
      <c r="T49">
        <v>7</v>
      </c>
      <c r="U49">
        <v>5</v>
      </c>
      <c r="V49">
        <v>6</v>
      </c>
      <c r="W49">
        <v>5</v>
      </c>
      <c r="X49">
        <v>6</v>
      </c>
      <c r="Y49">
        <v>3</v>
      </c>
      <c r="Z49" t="s">
        <v>196</v>
      </c>
      <c r="AB49" t="s">
        <v>54</v>
      </c>
      <c r="AC49" t="s">
        <v>65</v>
      </c>
      <c r="AD49">
        <v>7</v>
      </c>
      <c r="AE49">
        <v>6</v>
      </c>
      <c r="AF49">
        <v>6</v>
      </c>
      <c r="AG49">
        <v>3</v>
      </c>
      <c r="AH49">
        <v>6</v>
      </c>
      <c r="AI49">
        <v>3</v>
      </c>
      <c r="AJ49">
        <v>1</v>
      </c>
      <c r="AK49" t="s">
        <v>143</v>
      </c>
      <c r="AL49">
        <v>2</v>
      </c>
      <c r="AM49">
        <v>3</v>
      </c>
      <c r="AN49" t="s">
        <v>197</v>
      </c>
      <c r="AO49" t="s">
        <v>198</v>
      </c>
    </row>
    <row r="50" spans="1:41">
      <c r="A50">
        <v>46</v>
      </c>
      <c r="B50">
        <v>5</v>
      </c>
      <c r="C50" t="s">
        <v>45</v>
      </c>
      <c r="D50">
        <v>20</v>
      </c>
      <c r="E50" t="s">
        <v>71</v>
      </c>
      <c r="F50" t="s">
        <v>79</v>
      </c>
      <c r="G50" t="s">
        <v>47</v>
      </c>
      <c r="H50" t="s">
        <v>48</v>
      </c>
      <c r="J50">
        <v>6</v>
      </c>
      <c r="K50">
        <v>6</v>
      </c>
      <c r="L50" t="s">
        <v>59</v>
      </c>
      <c r="M50">
        <v>6</v>
      </c>
      <c r="N50" t="s">
        <v>50</v>
      </c>
      <c r="O50" t="s">
        <v>67</v>
      </c>
      <c r="P50">
        <v>6</v>
      </c>
      <c r="Q50">
        <v>6</v>
      </c>
      <c r="R50">
        <v>6</v>
      </c>
      <c r="S50">
        <v>6</v>
      </c>
      <c r="T50">
        <v>6</v>
      </c>
      <c r="U50">
        <v>5</v>
      </c>
      <c r="V50">
        <v>5</v>
      </c>
      <c r="W50">
        <v>4</v>
      </c>
      <c r="X50">
        <v>5</v>
      </c>
      <c r="Y50">
        <v>5</v>
      </c>
      <c r="Z50" t="s">
        <v>199</v>
      </c>
      <c r="AB50" t="s">
        <v>54</v>
      </c>
      <c r="AC50" t="s">
        <v>98</v>
      </c>
      <c r="AD50">
        <v>4</v>
      </c>
      <c r="AE50">
        <v>5</v>
      </c>
      <c r="AF50">
        <v>5</v>
      </c>
      <c r="AG50">
        <v>5</v>
      </c>
      <c r="AH50">
        <v>5</v>
      </c>
      <c r="AI50">
        <v>4</v>
      </c>
      <c r="AJ50">
        <v>4</v>
      </c>
      <c r="AK50">
        <v>3</v>
      </c>
      <c r="AL50">
        <v>4</v>
      </c>
      <c r="AM50">
        <v>5</v>
      </c>
      <c r="AN50" t="s">
        <v>200</v>
      </c>
      <c r="AO50" t="s">
        <v>201</v>
      </c>
    </row>
    <row r="51" spans="1:41">
      <c r="A51">
        <v>47</v>
      </c>
      <c r="B51">
        <v>5</v>
      </c>
      <c r="C51" t="s">
        <v>45</v>
      </c>
      <c r="D51">
        <v>19</v>
      </c>
      <c r="E51" t="s">
        <v>71</v>
      </c>
      <c r="F51" t="s">
        <v>79</v>
      </c>
      <c r="G51" t="s">
        <v>47</v>
      </c>
      <c r="H51" t="s">
        <v>48</v>
      </c>
      <c r="J51">
        <v>5</v>
      </c>
      <c r="K51">
        <v>6</v>
      </c>
      <c r="L51" t="s">
        <v>59</v>
      </c>
      <c r="M51">
        <v>6</v>
      </c>
      <c r="N51" t="s">
        <v>50</v>
      </c>
      <c r="O51" t="s">
        <v>67</v>
      </c>
      <c r="P51">
        <v>5</v>
      </c>
      <c r="Q51">
        <v>5</v>
      </c>
      <c r="R51">
        <v>6</v>
      </c>
      <c r="S51">
        <v>5</v>
      </c>
      <c r="T51">
        <v>4</v>
      </c>
      <c r="U51">
        <v>3</v>
      </c>
      <c r="V51">
        <v>5</v>
      </c>
      <c r="W51">
        <v>4</v>
      </c>
      <c r="X51">
        <v>5</v>
      </c>
      <c r="Y51">
        <v>5</v>
      </c>
      <c r="Z51" t="s">
        <v>202</v>
      </c>
      <c r="AB51" t="s">
        <v>54</v>
      </c>
      <c r="AC51" t="s">
        <v>98</v>
      </c>
      <c r="AD51">
        <v>4</v>
      </c>
      <c r="AE51">
        <v>4</v>
      </c>
      <c r="AF51">
        <v>4</v>
      </c>
      <c r="AG51">
        <v>3</v>
      </c>
      <c r="AH51">
        <v>3</v>
      </c>
      <c r="AI51">
        <v>3</v>
      </c>
      <c r="AJ51">
        <v>5</v>
      </c>
      <c r="AK51">
        <v>5</v>
      </c>
      <c r="AL51">
        <v>4</v>
      </c>
      <c r="AM51">
        <v>4</v>
      </c>
      <c r="AN51" t="s">
        <v>203</v>
      </c>
    </row>
    <row r="52" spans="1:41">
      <c r="A52">
        <v>48</v>
      </c>
      <c r="B52">
        <v>5</v>
      </c>
      <c r="C52" t="s">
        <v>45</v>
      </c>
      <c r="D52">
        <v>19</v>
      </c>
      <c r="E52" t="s">
        <v>71</v>
      </c>
      <c r="F52" t="s">
        <v>79</v>
      </c>
      <c r="G52" t="s">
        <v>47</v>
      </c>
      <c r="H52" t="s">
        <v>48</v>
      </c>
      <c r="J52">
        <v>6</v>
      </c>
      <c r="K52">
        <v>6</v>
      </c>
      <c r="L52" t="s">
        <v>59</v>
      </c>
      <c r="M52">
        <v>5</v>
      </c>
      <c r="N52" t="s">
        <v>50</v>
      </c>
      <c r="O52" t="s">
        <v>67</v>
      </c>
      <c r="P52">
        <v>4</v>
      </c>
      <c r="Q52">
        <v>4</v>
      </c>
      <c r="R52">
        <v>6</v>
      </c>
      <c r="S52">
        <v>5</v>
      </c>
      <c r="T52">
        <v>5</v>
      </c>
      <c r="U52">
        <v>3</v>
      </c>
      <c r="V52">
        <v>5</v>
      </c>
      <c r="W52">
        <v>3</v>
      </c>
      <c r="X52">
        <v>5</v>
      </c>
      <c r="Y52">
        <v>5</v>
      </c>
      <c r="Z52" t="s">
        <v>204</v>
      </c>
      <c r="AB52" t="s">
        <v>54</v>
      </c>
      <c r="AC52" t="s">
        <v>98</v>
      </c>
      <c r="AD52">
        <v>4</v>
      </c>
      <c r="AE52">
        <v>4</v>
      </c>
      <c r="AF52">
        <v>5</v>
      </c>
      <c r="AG52">
        <v>6</v>
      </c>
      <c r="AH52">
        <v>5</v>
      </c>
      <c r="AI52">
        <v>5</v>
      </c>
      <c r="AJ52">
        <v>5</v>
      </c>
      <c r="AK52">
        <v>4</v>
      </c>
      <c r="AL52">
        <v>5</v>
      </c>
      <c r="AM52">
        <v>4</v>
      </c>
      <c r="AN52" t="s">
        <v>205</v>
      </c>
      <c r="AO52" t="s">
        <v>206</v>
      </c>
    </row>
    <row r="53" spans="1:41">
      <c r="A53">
        <v>49</v>
      </c>
      <c r="B53">
        <v>5</v>
      </c>
      <c r="C53" t="s">
        <v>45</v>
      </c>
      <c r="D53">
        <v>19</v>
      </c>
      <c r="E53" t="s">
        <v>71</v>
      </c>
      <c r="F53" t="s">
        <v>79</v>
      </c>
      <c r="G53" t="s">
        <v>47</v>
      </c>
      <c r="H53" t="s">
        <v>48</v>
      </c>
      <c r="J53">
        <v>6</v>
      </c>
      <c r="K53">
        <v>6</v>
      </c>
      <c r="L53" t="s">
        <v>59</v>
      </c>
      <c r="M53">
        <v>7</v>
      </c>
      <c r="N53" t="s">
        <v>50</v>
      </c>
      <c r="O53" t="s">
        <v>67</v>
      </c>
      <c r="P53">
        <v>5</v>
      </c>
      <c r="Q53">
        <v>5</v>
      </c>
      <c r="R53">
        <v>6</v>
      </c>
      <c r="S53">
        <v>6</v>
      </c>
      <c r="T53">
        <v>6</v>
      </c>
      <c r="U53">
        <v>5</v>
      </c>
      <c r="V53">
        <v>5</v>
      </c>
      <c r="W53">
        <v>4</v>
      </c>
      <c r="X53">
        <v>4</v>
      </c>
      <c r="Y53">
        <v>5</v>
      </c>
      <c r="Z53" t="s">
        <v>207</v>
      </c>
      <c r="AB53" t="s">
        <v>54</v>
      </c>
      <c r="AC53" t="s">
        <v>98</v>
      </c>
      <c r="AD53">
        <v>4</v>
      </c>
      <c r="AE53">
        <v>4</v>
      </c>
      <c r="AF53">
        <v>5</v>
      </c>
      <c r="AG53">
        <v>6</v>
      </c>
      <c r="AH53">
        <v>5</v>
      </c>
      <c r="AI53">
        <v>5</v>
      </c>
      <c r="AJ53">
        <v>6</v>
      </c>
      <c r="AK53">
        <v>5</v>
      </c>
      <c r="AL53">
        <v>5</v>
      </c>
      <c r="AM53">
        <v>4</v>
      </c>
      <c r="AN53" t="s">
        <v>208</v>
      </c>
      <c r="AO53" t="s">
        <v>209</v>
      </c>
    </row>
    <row r="54" spans="1:41">
      <c r="A54">
        <v>50</v>
      </c>
      <c r="B54">
        <v>5</v>
      </c>
      <c r="C54" t="s">
        <v>45</v>
      </c>
      <c r="D54">
        <v>21</v>
      </c>
      <c r="E54" t="s">
        <v>71</v>
      </c>
      <c r="F54" t="s">
        <v>79</v>
      </c>
      <c r="G54" t="s">
        <v>47</v>
      </c>
      <c r="H54" t="s">
        <v>48</v>
      </c>
      <c r="J54">
        <v>5</v>
      </c>
      <c r="K54">
        <v>6</v>
      </c>
      <c r="L54" t="s">
        <v>59</v>
      </c>
      <c r="M54">
        <v>7</v>
      </c>
      <c r="N54" t="s">
        <v>50</v>
      </c>
      <c r="O54" t="s">
        <v>55</v>
      </c>
      <c r="P54">
        <v>6</v>
      </c>
      <c r="Q54">
        <v>6</v>
      </c>
      <c r="R54">
        <v>6</v>
      </c>
      <c r="S54">
        <v>5</v>
      </c>
      <c r="T54">
        <v>5</v>
      </c>
      <c r="U54">
        <v>6</v>
      </c>
      <c r="V54">
        <v>5</v>
      </c>
      <c r="W54">
        <v>6</v>
      </c>
      <c r="X54">
        <v>5</v>
      </c>
      <c r="Y54">
        <v>6</v>
      </c>
      <c r="Z54" t="s">
        <v>210</v>
      </c>
      <c r="AA54" t="s">
        <v>211</v>
      </c>
      <c r="AB54" t="s">
        <v>54</v>
      </c>
      <c r="AC54" t="s">
        <v>84</v>
      </c>
      <c r="AD54">
        <v>2</v>
      </c>
      <c r="AE54">
        <v>3</v>
      </c>
      <c r="AF54">
        <v>4</v>
      </c>
      <c r="AG54">
        <v>6</v>
      </c>
      <c r="AH54">
        <v>6</v>
      </c>
      <c r="AI54">
        <v>5</v>
      </c>
      <c r="AJ54">
        <v>4</v>
      </c>
      <c r="AK54">
        <v>4</v>
      </c>
      <c r="AL54">
        <v>3</v>
      </c>
      <c r="AM54">
        <v>5</v>
      </c>
      <c r="AN54" t="s">
        <v>212</v>
      </c>
      <c r="AO54" t="s">
        <v>213</v>
      </c>
    </row>
    <row r="55" spans="1:41">
      <c r="A55">
        <v>51</v>
      </c>
      <c r="B55">
        <v>5</v>
      </c>
      <c r="C55" t="s">
        <v>45</v>
      </c>
      <c r="D55">
        <v>20</v>
      </c>
      <c r="E55" t="s">
        <v>71</v>
      </c>
      <c r="F55" t="s">
        <v>79</v>
      </c>
      <c r="G55" t="s">
        <v>47</v>
      </c>
      <c r="H55" t="s">
        <v>48</v>
      </c>
      <c r="J55">
        <v>6</v>
      </c>
      <c r="K55">
        <v>7</v>
      </c>
      <c r="L55" t="s">
        <v>59</v>
      </c>
      <c r="M55">
        <v>6</v>
      </c>
      <c r="N55" t="s">
        <v>50</v>
      </c>
      <c r="O55" t="s">
        <v>55</v>
      </c>
      <c r="P55">
        <v>5</v>
      </c>
      <c r="Q55">
        <v>5</v>
      </c>
      <c r="R55">
        <v>5</v>
      </c>
      <c r="S55">
        <v>5</v>
      </c>
      <c r="T55">
        <v>4</v>
      </c>
      <c r="U55">
        <v>6</v>
      </c>
      <c r="V55">
        <v>5</v>
      </c>
      <c r="W55">
        <v>3</v>
      </c>
      <c r="X55">
        <v>5</v>
      </c>
      <c r="Y55">
        <v>5</v>
      </c>
      <c r="Z55" t="s">
        <v>214</v>
      </c>
      <c r="AA55" t="s">
        <v>215</v>
      </c>
      <c r="AB55" t="s">
        <v>54</v>
      </c>
      <c r="AC55" t="s">
        <v>84</v>
      </c>
      <c r="AD55">
        <v>3</v>
      </c>
      <c r="AE55">
        <v>2</v>
      </c>
      <c r="AF55">
        <v>4</v>
      </c>
      <c r="AG55">
        <v>5</v>
      </c>
      <c r="AH55">
        <v>4</v>
      </c>
      <c r="AI55">
        <v>3</v>
      </c>
      <c r="AJ55">
        <v>3</v>
      </c>
      <c r="AK55">
        <v>3</v>
      </c>
      <c r="AL55">
        <v>3</v>
      </c>
      <c r="AM55">
        <v>2</v>
      </c>
      <c r="AN55" t="s">
        <v>216</v>
      </c>
      <c r="AO55" t="s">
        <v>217</v>
      </c>
    </row>
    <row r="56" spans="1:41">
      <c r="A56">
        <v>52</v>
      </c>
      <c r="B56">
        <v>5</v>
      </c>
      <c r="C56" t="s">
        <v>45</v>
      </c>
      <c r="D56">
        <v>21</v>
      </c>
      <c r="E56" t="s">
        <v>71</v>
      </c>
      <c r="F56" t="s">
        <v>79</v>
      </c>
      <c r="G56" t="s">
        <v>47</v>
      </c>
      <c r="H56" t="s">
        <v>48</v>
      </c>
      <c r="J56">
        <v>5</v>
      </c>
      <c r="K56">
        <v>6</v>
      </c>
      <c r="L56" t="s">
        <v>59</v>
      </c>
      <c r="M56">
        <v>4</v>
      </c>
      <c r="N56" t="s">
        <v>50</v>
      </c>
      <c r="O56" t="s">
        <v>55</v>
      </c>
      <c r="P56">
        <v>5</v>
      </c>
      <c r="Q56">
        <v>5</v>
      </c>
      <c r="R56">
        <v>6</v>
      </c>
      <c r="S56">
        <v>5</v>
      </c>
      <c r="T56">
        <v>3</v>
      </c>
      <c r="U56">
        <v>5</v>
      </c>
      <c r="V56">
        <v>4</v>
      </c>
      <c r="W56">
        <v>5</v>
      </c>
      <c r="X56">
        <v>5</v>
      </c>
      <c r="Y56">
        <v>6</v>
      </c>
      <c r="Z56" t="s">
        <v>218</v>
      </c>
      <c r="AA56" t="s">
        <v>219</v>
      </c>
      <c r="AB56" t="s">
        <v>54</v>
      </c>
      <c r="AC56" t="s">
        <v>84</v>
      </c>
      <c r="AD56">
        <v>5</v>
      </c>
      <c r="AE56">
        <v>6</v>
      </c>
      <c r="AF56">
        <v>6</v>
      </c>
      <c r="AG56">
        <v>6</v>
      </c>
      <c r="AH56">
        <v>5</v>
      </c>
      <c r="AI56">
        <v>5</v>
      </c>
      <c r="AJ56">
        <v>4</v>
      </c>
      <c r="AK56">
        <v>6</v>
      </c>
      <c r="AL56">
        <v>4</v>
      </c>
      <c r="AM56">
        <v>6</v>
      </c>
      <c r="AN56" t="s">
        <v>220</v>
      </c>
      <c r="AO56" t="s">
        <v>221</v>
      </c>
    </row>
    <row r="57" spans="1:41">
      <c r="A57">
        <v>53</v>
      </c>
      <c r="B57">
        <v>5</v>
      </c>
      <c r="C57" t="s">
        <v>45</v>
      </c>
      <c r="D57">
        <v>20</v>
      </c>
      <c r="E57" t="s">
        <v>71</v>
      </c>
      <c r="F57" t="s">
        <v>79</v>
      </c>
      <c r="G57" t="s">
        <v>47</v>
      </c>
      <c r="H57" t="s">
        <v>48</v>
      </c>
      <c r="J57">
        <v>7</v>
      </c>
      <c r="K57">
        <v>7</v>
      </c>
      <c r="L57" t="s">
        <v>59</v>
      </c>
      <c r="M57">
        <v>7</v>
      </c>
      <c r="N57" t="s">
        <v>50</v>
      </c>
      <c r="O57" t="s">
        <v>55</v>
      </c>
      <c r="P57">
        <v>5</v>
      </c>
      <c r="Q57">
        <v>6</v>
      </c>
      <c r="R57">
        <v>6</v>
      </c>
      <c r="S57">
        <v>6</v>
      </c>
      <c r="T57">
        <v>5</v>
      </c>
      <c r="U57">
        <v>4</v>
      </c>
      <c r="V57">
        <v>6</v>
      </c>
      <c r="W57">
        <v>3</v>
      </c>
      <c r="X57">
        <v>5</v>
      </c>
      <c r="Y57">
        <v>4</v>
      </c>
      <c r="Z57" t="s">
        <v>222</v>
      </c>
      <c r="AB57" t="s">
        <v>54</v>
      </c>
      <c r="AC57" t="s">
        <v>84</v>
      </c>
      <c r="AD57">
        <v>2</v>
      </c>
      <c r="AE57">
        <v>4</v>
      </c>
      <c r="AF57">
        <v>4</v>
      </c>
      <c r="AG57">
        <v>5</v>
      </c>
      <c r="AH57">
        <v>5</v>
      </c>
      <c r="AI57">
        <v>4</v>
      </c>
      <c r="AJ57">
        <v>3</v>
      </c>
      <c r="AK57">
        <v>2</v>
      </c>
      <c r="AL57">
        <v>2</v>
      </c>
      <c r="AM57">
        <v>3</v>
      </c>
      <c r="AN57" t="s">
        <v>223</v>
      </c>
      <c r="AO57" t="s">
        <v>224</v>
      </c>
    </row>
    <row r="58" spans="1:41">
      <c r="A58">
        <v>54</v>
      </c>
      <c r="B58">
        <v>5</v>
      </c>
      <c r="C58" t="s">
        <v>123</v>
      </c>
      <c r="D58">
        <v>25</v>
      </c>
      <c r="E58" t="s">
        <v>71</v>
      </c>
      <c r="F58" t="s">
        <v>79</v>
      </c>
      <c r="G58" t="s">
        <v>47</v>
      </c>
      <c r="H58" t="s">
        <v>48</v>
      </c>
      <c r="J58">
        <v>6</v>
      </c>
      <c r="K58">
        <v>7</v>
      </c>
      <c r="L58" t="s">
        <v>59</v>
      </c>
      <c r="M58">
        <v>7</v>
      </c>
      <c r="N58" t="s">
        <v>124</v>
      </c>
      <c r="O58" t="s">
        <v>65</v>
      </c>
      <c r="P58">
        <v>3</v>
      </c>
      <c r="Q58">
        <v>3</v>
      </c>
      <c r="R58">
        <v>7</v>
      </c>
      <c r="S58">
        <v>6</v>
      </c>
      <c r="T58">
        <v>6</v>
      </c>
      <c r="U58">
        <v>4</v>
      </c>
      <c r="V58">
        <v>5</v>
      </c>
      <c r="W58">
        <v>4</v>
      </c>
      <c r="X58">
        <v>4</v>
      </c>
      <c r="Y58">
        <v>4</v>
      </c>
      <c r="Z58" t="s">
        <v>225</v>
      </c>
      <c r="AB58" t="s">
        <v>50</v>
      </c>
      <c r="AC58" t="s">
        <v>84</v>
      </c>
      <c r="AD58">
        <v>6</v>
      </c>
      <c r="AE58">
        <v>7</v>
      </c>
      <c r="AF58">
        <v>7</v>
      </c>
      <c r="AG58">
        <v>7</v>
      </c>
      <c r="AH58">
        <v>6</v>
      </c>
      <c r="AI58">
        <v>5</v>
      </c>
      <c r="AJ58">
        <v>5</v>
      </c>
      <c r="AK58">
        <v>4</v>
      </c>
      <c r="AL58">
        <v>5</v>
      </c>
      <c r="AM58">
        <v>5</v>
      </c>
      <c r="AN58" t="s">
        <v>226</v>
      </c>
    </row>
    <row r="59" spans="1:41">
      <c r="A59">
        <v>55</v>
      </c>
      <c r="B59">
        <v>5</v>
      </c>
      <c r="C59" t="s">
        <v>123</v>
      </c>
      <c r="D59">
        <v>21</v>
      </c>
      <c r="E59" t="s">
        <v>71</v>
      </c>
      <c r="F59" t="s">
        <v>79</v>
      </c>
      <c r="G59" t="s">
        <v>80</v>
      </c>
      <c r="H59" t="s">
        <v>48</v>
      </c>
      <c r="J59">
        <v>5</v>
      </c>
      <c r="K59">
        <v>5</v>
      </c>
      <c r="L59" t="s">
        <v>59</v>
      </c>
      <c r="M59">
        <v>6</v>
      </c>
      <c r="N59" t="s">
        <v>124</v>
      </c>
      <c r="O59" t="s">
        <v>65</v>
      </c>
      <c r="P59">
        <v>5</v>
      </c>
      <c r="Q59">
        <v>5</v>
      </c>
      <c r="R59">
        <v>6</v>
      </c>
      <c r="S59">
        <v>5</v>
      </c>
      <c r="T59">
        <v>4</v>
      </c>
      <c r="U59">
        <v>4</v>
      </c>
      <c r="V59">
        <v>4</v>
      </c>
      <c r="W59">
        <v>4</v>
      </c>
      <c r="X59">
        <v>5</v>
      </c>
      <c r="Y59">
        <v>5</v>
      </c>
      <c r="Z59" t="s">
        <v>227</v>
      </c>
      <c r="AA59" t="s">
        <v>228</v>
      </c>
      <c r="AB59" t="s">
        <v>50</v>
      </c>
      <c r="AC59" t="s">
        <v>84</v>
      </c>
      <c r="AD59">
        <v>7</v>
      </c>
      <c r="AE59">
        <v>6</v>
      </c>
      <c r="AF59">
        <v>6</v>
      </c>
      <c r="AG59">
        <v>5</v>
      </c>
      <c r="AH59">
        <v>4</v>
      </c>
      <c r="AI59">
        <v>3</v>
      </c>
      <c r="AJ59">
        <v>5</v>
      </c>
      <c r="AK59">
        <v>3</v>
      </c>
      <c r="AL59">
        <v>3</v>
      </c>
      <c r="AM59">
        <v>3</v>
      </c>
      <c r="AN59" t="s">
        <v>229</v>
      </c>
    </row>
    <row r="60" spans="1:41">
      <c r="A60">
        <v>56</v>
      </c>
      <c r="B60">
        <v>5</v>
      </c>
      <c r="C60" t="s">
        <v>123</v>
      </c>
      <c r="D60">
        <v>20</v>
      </c>
      <c r="E60" t="s">
        <v>71</v>
      </c>
      <c r="F60" t="s">
        <v>79</v>
      </c>
      <c r="G60" t="s">
        <v>47</v>
      </c>
      <c r="H60" t="s">
        <v>48</v>
      </c>
      <c r="J60">
        <v>5</v>
      </c>
      <c r="K60">
        <v>7</v>
      </c>
      <c r="L60" t="s">
        <v>59</v>
      </c>
      <c r="M60">
        <v>5</v>
      </c>
      <c r="N60" t="s">
        <v>124</v>
      </c>
      <c r="O60" t="s">
        <v>65</v>
      </c>
      <c r="P60">
        <v>5</v>
      </c>
      <c r="Q60">
        <v>5</v>
      </c>
      <c r="R60">
        <v>6</v>
      </c>
      <c r="S60">
        <v>5</v>
      </c>
      <c r="T60">
        <v>5</v>
      </c>
      <c r="U60">
        <v>4</v>
      </c>
      <c r="V60">
        <v>5</v>
      </c>
      <c r="W60">
        <v>4</v>
      </c>
      <c r="X60">
        <v>5</v>
      </c>
      <c r="Y60">
        <v>3</v>
      </c>
      <c r="Z60" t="s">
        <v>230</v>
      </c>
      <c r="AB60" t="s">
        <v>50</v>
      </c>
      <c r="AC60" t="s">
        <v>84</v>
      </c>
      <c r="AD60">
        <v>7</v>
      </c>
      <c r="AE60">
        <v>6</v>
      </c>
      <c r="AF60">
        <v>6</v>
      </c>
      <c r="AG60">
        <v>6</v>
      </c>
      <c r="AH60">
        <v>5</v>
      </c>
      <c r="AI60">
        <v>6</v>
      </c>
      <c r="AJ60">
        <v>5</v>
      </c>
      <c r="AK60">
        <v>5</v>
      </c>
      <c r="AL60">
        <v>5</v>
      </c>
      <c r="AM60">
        <v>4</v>
      </c>
      <c r="AN60" t="s">
        <v>231</v>
      </c>
      <c r="AO60" t="s">
        <v>232</v>
      </c>
    </row>
    <row r="61" spans="1:41">
      <c r="A61">
        <v>57</v>
      </c>
      <c r="B61">
        <v>5</v>
      </c>
      <c r="C61" t="s">
        <v>123</v>
      </c>
      <c r="D61">
        <v>21</v>
      </c>
      <c r="E61" t="s">
        <v>71</v>
      </c>
      <c r="F61" t="s">
        <v>79</v>
      </c>
      <c r="G61" t="s">
        <v>47</v>
      </c>
      <c r="H61" t="s">
        <v>48</v>
      </c>
      <c r="J61">
        <v>6</v>
      </c>
      <c r="K61">
        <v>7</v>
      </c>
      <c r="L61" t="s">
        <v>59</v>
      </c>
      <c r="M61">
        <v>7</v>
      </c>
      <c r="N61" t="s">
        <v>124</v>
      </c>
      <c r="O61" t="s">
        <v>65</v>
      </c>
      <c r="P61">
        <v>4</v>
      </c>
      <c r="Q61">
        <v>4</v>
      </c>
      <c r="R61">
        <v>7</v>
      </c>
      <c r="S61">
        <v>6</v>
      </c>
      <c r="T61">
        <v>2</v>
      </c>
      <c r="U61">
        <v>4</v>
      </c>
      <c r="V61">
        <v>6</v>
      </c>
      <c r="W61">
        <v>1</v>
      </c>
      <c r="X61">
        <v>5</v>
      </c>
      <c r="Y61">
        <v>5</v>
      </c>
      <c r="Z61" t="s">
        <v>233</v>
      </c>
      <c r="AB61" t="s">
        <v>50</v>
      </c>
      <c r="AC61" t="s">
        <v>84</v>
      </c>
      <c r="AD61">
        <v>7</v>
      </c>
      <c r="AE61">
        <v>7</v>
      </c>
      <c r="AF61">
        <v>7</v>
      </c>
      <c r="AG61">
        <v>7</v>
      </c>
      <c r="AH61">
        <v>4</v>
      </c>
      <c r="AI61">
        <v>4</v>
      </c>
      <c r="AJ61">
        <v>5</v>
      </c>
      <c r="AK61">
        <v>2</v>
      </c>
      <c r="AL61">
        <v>5</v>
      </c>
      <c r="AM61">
        <v>6</v>
      </c>
      <c r="AN61" t="s">
        <v>234</v>
      </c>
    </row>
    <row r="62" spans="1:41">
      <c r="A62">
        <v>58</v>
      </c>
      <c r="B62">
        <v>5</v>
      </c>
      <c r="C62" t="s">
        <v>123</v>
      </c>
      <c r="D62">
        <v>20</v>
      </c>
      <c r="E62" t="s">
        <v>58</v>
      </c>
      <c r="F62" t="s">
        <v>64</v>
      </c>
      <c r="G62" t="s">
        <v>47</v>
      </c>
      <c r="H62" t="s">
        <v>48</v>
      </c>
      <c r="J62">
        <v>6</v>
      </c>
      <c r="K62">
        <v>6</v>
      </c>
      <c r="L62" t="s">
        <v>59</v>
      </c>
      <c r="M62">
        <v>4</v>
      </c>
      <c r="N62" t="s">
        <v>124</v>
      </c>
      <c r="O62" t="s">
        <v>84</v>
      </c>
      <c r="P62">
        <v>5</v>
      </c>
      <c r="Q62">
        <v>6</v>
      </c>
      <c r="R62">
        <v>6</v>
      </c>
      <c r="S62">
        <v>5</v>
      </c>
      <c r="T62">
        <v>5</v>
      </c>
      <c r="U62">
        <v>5</v>
      </c>
      <c r="V62">
        <v>5</v>
      </c>
      <c r="W62">
        <v>5</v>
      </c>
      <c r="X62">
        <v>5</v>
      </c>
      <c r="Y62">
        <v>5</v>
      </c>
      <c r="Z62" t="s">
        <v>235</v>
      </c>
      <c r="AB62" t="s">
        <v>50</v>
      </c>
      <c r="AC62" t="s">
        <v>55</v>
      </c>
      <c r="AD62">
        <v>6</v>
      </c>
      <c r="AE62">
        <v>6</v>
      </c>
      <c r="AF62">
        <v>6</v>
      </c>
      <c r="AG62">
        <v>6</v>
      </c>
      <c r="AH62">
        <v>6</v>
      </c>
      <c r="AI62">
        <v>6</v>
      </c>
      <c r="AJ62">
        <v>6</v>
      </c>
      <c r="AK62">
        <v>5</v>
      </c>
      <c r="AL62">
        <v>6</v>
      </c>
      <c r="AM62">
        <v>5</v>
      </c>
      <c r="AN62" t="s">
        <v>236</v>
      </c>
    </row>
    <row r="63" spans="1:41">
      <c r="A63">
        <v>59</v>
      </c>
      <c r="B63">
        <v>5</v>
      </c>
      <c r="C63" t="s">
        <v>123</v>
      </c>
      <c r="D63">
        <v>21</v>
      </c>
      <c r="E63" t="s">
        <v>58</v>
      </c>
      <c r="F63" t="s">
        <v>64</v>
      </c>
      <c r="G63" t="s">
        <v>47</v>
      </c>
      <c r="H63" t="s">
        <v>48</v>
      </c>
      <c r="J63">
        <v>7</v>
      </c>
      <c r="K63">
        <v>7</v>
      </c>
      <c r="L63" t="s">
        <v>59</v>
      </c>
      <c r="M63">
        <v>7</v>
      </c>
      <c r="N63" t="s">
        <v>124</v>
      </c>
      <c r="O63" t="s">
        <v>84</v>
      </c>
      <c r="P63">
        <v>5</v>
      </c>
      <c r="Q63">
        <v>5</v>
      </c>
      <c r="R63">
        <v>6</v>
      </c>
      <c r="S63">
        <v>5</v>
      </c>
      <c r="T63">
        <v>6</v>
      </c>
      <c r="U63">
        <v>5</v>
      </c>
      <c r="V63">
        <v>4</v>
      </c>
      <c r="W63">
        <v>3</v>
      </c>
      <c r="X63">
        <v>5</v>
      </c>
      <c r="Y63">
        <v>4</v>
      </c>
      <c r="Z63" t="s">
        <v>237</v>
      </c>
      <c r="AB63" t="s">
        <v>50</v>
      </c>
      <c r="AC63" t="s">
        <v>55</v>
      </c>
      <c r="AD63">
        <v>5</v>
      </c>
      <c r="AE63">
        <v>6</v>
      </c>
      <c r="AF63">
        <v>6</v>
      </c>
      <c r="AG63">
        <v>5</v>
      </c>
      <c r="AH63">
        <v>5</v>
      </c>
      <c r="AI63">
        <v>4</v>
      </c>
      <c r="AJ63">
        <v>4</v>
      </c>
      <c r="AK63">
        <v>4</v>
      </c>
      <c r="AL63">
        <v>5</v>
      </c>
      <c r="AM63">
        <v>5</v>
      </c>
    </row>
    <row r="64" spans="1:41">
      <c r="A64">
        <v>60</v>
      </c>
      <c r="B64">
        <v>5</v>
      </c>
      <c r="C64" t="s">
        <v>123</v>
      </c>
      <c r="D64">
        <v>22</v>
      </c>
      <c r="E64" t="s">
        <v>71</v>
      </c>
      <c r="F64" t="s">
        <v>79</v>
      </c>
      <c r="G64" t="s">
        <v>47</v>
      </c>
      <c r="H64" t="s">
        <v>48</v>
      </c>
      <c r="J64">
        <v>7</v>
      </c>
      <c r="K64">
        <v>6</v>
      </c>
      <c r="L64" t="s">
        <v>59</v>
      </c>
      <c r="M64">
        <v>5</v>
      </c>
      <c r="N64" t="s">
        <v>124</v>
      </c>
      <c r="O64" t="s">
        <v>84</v>
      </c>
      <c r="P64">
        <v>2</v>
      </c>
      <c r="Q64">
        <v>3</v>
      </c>
      <c r="R64">
        <v>6</v>
      </c>
      <c r="S64">
        <v>6</v>
      </c>
      <c r="T64">
        <v>5</v>
      </c>
      <c r="U64">
        <v>4</v>
      </c>
      <c r="V64">
        <v>4</v>
      </c>
      <c r="W64">
        <v>5</v>
      </c>
      <c r="X64">
        <v>5</v>
      </c>
      <c r="Y64">
        <v>5</v>
      </c>
      <c r="Z64" t="s">
        <v>238</v>
      </c>
      <c r="AB64" t="s">
        <v>50</v>
      </c>
      <c r="AC64" t="s">
        <v>55</v>
      </c>
      <c r="AD64">
        <v>6</v>
      </c>
      <c r="AE64">
        <v>6</v>
      </c>
      <c r="AF64">
        <v>7</v>
      </c>
      <c r="AG64">
        <v>6</v>
      </c>
      <c r="AH64">
        <v>6</v>
      </c>
      <c r="AI64">
        <v>6</v>
      </c>
      <c r="AJ64">
        <v>5</v>
      </c>
      <c r="AK64">
        <v>6</v>
      </c>
      <c r="AL64">
        <v>5</v>
      </c>
      <c r="AM64">
        <v>6</v>
      </c>
      <c r="AN64" t="s">
        <v>239</v>
      </c>
    </row>
    <row r="65" spans="1:41">
      <c r="A65">
        <v>61</v>
      </c>
      <c r="B65">
        <v>5</v>
      </c>
      <c r="C65" t="s">
        <v>123</v>
      </c>
      <c r="D65">
        <v>19</v>
      </c>
      <c r="E65" t="s">
        <v>58</v>
      </c>
      <c r="F65" t="s">
        <v>64</v>
      </c>
      <c r="G65" t="s">
        <v>47</v>
      </c>
      <c r="H65" t="s">
        <v>75</v>
      </c>
      <c r="J65">
        <v>6</v>
      </c>
      <c r="K65">
        <v>6</v>
      </c>
      <c r="L65" t="s">
        <v>59</v>
      </c>
      <c r="M65">
        <v>7</v>
      </c>
      <c r="N65" t="s">
        <v>124</v>
      </c>
      <c r="O65" t="s">
        <v>84</v>
      </c>
      <c r="P65">
        <v>2</v>
      </c>
      <c r="Q65">
        <v>3</v>
      </c>
      <c r="R65">
        <v>7</v>
      </c>
      <c r="S65">
        <v>5</v>
      </c>
      <c r="T65">
        <v>5</v>
      </c>
      <c r="U65">
        <v>5</v>
      </c>
      <c r="V65">
        <v>5</v>
      </c>
      <c r="W65">
        <v>4</v>
      </c>
      <c r="X65">
        <v>4</v>
      </c>
      <c r="Y65">
        <v>4</v>
      </c>
      <c r="Z65" t="s">
        <v>240</v>
      </c>
      <c r="AB65" t="s">
        <v>50</v>
      </c>
      <c r="AC65" t="s">
        <v>55</v>
      </c>
      <c r="AD65">
        <v>5</v>
      </c>
      <c r="AE65">
        <v>5</v>
      </c>
      <c r="AF65">
        <v>7</v>
      </c>
      <c r="AG65">
        <v>6</v>
      </c>
      <c r="AH65">
        <v>6</v>
      </c>
      <c r="AI65">
        <v>6</v>
      </c>
      <c r="AJ65">
        <v>5</v>
      </c>
      <c r="AK65">
        <v>5</v>
      </c>
      <c r="AL65">
        <v>5</v>
      </c>
      <c r="AM65">
        <v>6</v>
      </c>
      <c r="AN65" t="s">
        <v>241</v>
      </c>
      <c r="AO65" t="s">
        <v>242</v>
      </c>
    </row>
    <row r="66" spans="1:41">
      <c r="A66">
        <v>62</v>
      </c>
      <c r="B66">
        <v>5</v>
      </c>
      <c r="C66" t="s">
        <v>123</v>
      </c>
      <c r="D66">
        <v>21</v>
      </c>
      <c r="E66" t="s">
        <v>71</v>
      </c>
      <c r="F66" t="s">
        <v>79</v>
      </c>
      <c r="G66" t="s">
        <v>47</v>
      </c>
      <c r="H66" t="s">
        <v>48</v>
      </c>
      <c r="J66">
        <v>5</v>
      </c>
      <c r="K66">
        <v>7</v>
      </c>
      <c r="L66" t="s">
        <v>59</v>
      </c>
      <c r="M66">
        <v>6</v>
      </c>
      <c r="N66" t="s">
        <v>124</v>
      </c>
      <c r="O66" t="s">
        <v>84</v>
      </c>
      <c r="P66">
        <v>2</v>
      </c>
      <c r="Q66">
        <v>2</v>
      </c>
      <c r="R66">
        <v>6</v>
      </c>
      <c r="S66">
        <v>5</v>
      </c>
      <c r="T66">
        <v>2</v>
      </c>
      <c r="U66">
        <v>5</v>
      </c>
      <c r="V66">
        <v>5</v>
      </c>
      <c r="W66">
        <v>4</v>
      </c>
      <c r="X66">
        <v>5</v>
      </c>
      <c r="Y66">
        <v>4</v>
      </c>
      <c r="Z66" t="s">
        <v>243</v>
      </c>
      <c r="AA66" t="s">
        <v>244</v>
      </c>
      <c r="AB66" t="s">
        <v>50</v>
      </c>
      <c r="AC66" t="s">
        <v>55</v>
      </c>
      <c r="AD66">
        <v>6</v>
      </c>
      <c r="AE66">
        <v>6</v>
      </c>
      <c r="AF66">
        <v>6</v>
      </c>
      <c r="AG66">
        <v>5</v>
      </c>
      <c r="AH66">
        <v>6</v>
      </c>
      <c r="AI66">
        <v>5</v>
      </c>
      <c r="AJ66">
        <v>5</v>
      </c>
      <c r="AK66">
        <v>5</v>
      </c>
      <c r="AL66">
        <v>5</v>
      </c>
      <c r="AM66">
        <v>5</v>
      </c>
      <c r="AN66" t="s">
        <v>236</v>
      </c>
    </row>
    <row r="67" spans="1:41">
      <c r="A67">
        <v>63</v>
      </c>
      <c r="B67">
        <v>5</v>
      </c>
      <c r="C67" t="s">
        <v>123</v>
      </c>
      <c r="D67">
        <v>20</v>
      </c>
      <c r="E67" t="s">
        <v>71</v>
      </c>
      <c r="F67" t="s">
        <v>79</v>
      </c>
      <c r="G67" t="s">
        <v>47</v>
      </c>
      <c r="H67" t="s">
        <v>48</v>
      </c>
      <c r="J67">
        <v>6</v>
      </c>
      <c r="K67">
        <v>7</v>
      </c>
      <c r="L67" t="s">
        <v>59</v>
      </c>
      <c r="M67">
        <v>7</v>
      </c>
      <c r="N67" t="s">
        <v>124</v>
      </c>
      <c r="O67" t="s">
        <v>51</v>
      </c>
      <c r="P67">
        <v>6</v>
      </c>
      <c r="Q67">
        <v>6</v>
      </c>
      <c r="R67">
        <v>7</v>
      </c>
      <c r="S67">
        <v>6</v>
      </c>
      <c r="T67">
        <v>6</v>
      </c>
      <c r="U67">
        <v>4</v>
      </c>
      <c r="V67">
        <v>5</v>
      </c>
      <c r="W67">
        <v>5</v>
      </c>
      <c r="X67">
        <v>6</v>
      </c>
      <c r="Y67">
        <v>6</v>
      </c>
      <c r="Z67" t="s">
        <v>245</v>
      </c>
      <c r="AB67" t="s">
        <v>50</v>
      </c>
      <c r="AC67" t="s">
        <v>67</v>
      </c>
      <c r="AD67">
        <v>7</v>
      </c>
      <c r="AE67">
        <v>7</v>
      </c>
      <c r="AF67">
        <v>6</v>
      </c>
      <c r="AG67">
        <v>5</v>
      </c>
      <c r="AH67">
        <v>6</v>
      </c>
      <c r="AI67">
        <v>5</v>
      </c>
      <c r="AJ67">
        <v>4</v>
      </c>
      <c r="AK67">
        <v>4</v>
      </c>
      <c r="AL67">
        <v>5</v>
      </c>
      <c r="AM67">
        <v>6</v>
      </c>
      <c r="AN67" t="s">
        <v>246</v>
      </c>
      <c r="AO67" t="s">
        <v>247</v>
      </c>
    </row>
    <row r="68" spans="1:41">
      <c r="A68">
        <v>64</v>
      </c>
      <c r="B68">
        <v>5</v>
      </c>
      <c r="C68" t="s">
        <v>123</v>
      </c>
      <c r="D68">
        <v>21</v>
      </c>
      <c r="E68" t="s">
        <v>71</v>
      </c>
      <c r="F68" t="s">
        <v>79</v>
      </c>
      <c r="G68" t="s">
        <v>47</v>
      </c>
      <c r="H68" t="s">
        <v>48</v>
      </c>
      <c r="J68">
        <v>7</v>
      </c>
      <c r="K68">
        <v>7</v>
      </c>
      <c r="L68" t="s">
        <v>59</v>
      </c>
      <c r="M68">
        <v>7</v>
      </c>
      <c r="N68" t="s">
        <v>124</v>
      </c>
      <c r="O68" t="s">
        <v>51</v>
      </c>
      <c r="P68">
        <v>5</v>
      </c>
      <c r="Q68">
        <v>6</v>
      </c>
      <c r="R68">
        <v>6</v>
      </c>
      <c r="S68">
        <v>5</v>
      </c>
      <c r="T68">
        <v>2</v>
      </c>
      <c r="U68">
        <v>3</v>
      </c>
      <c r="V68">
        <v>5</v>
      </c>
      <c r="W68">
        <v>3</v>
      </c>
      <c r="X68">
        <v>5</v>
      </c>
      <c r="Y68">
        <v>5</v>
      </c>
      <c r="Z68" t="s">
        <v>248</v>
      </c>
      <c r="AB68" t="s">
        <v>50</v>
      </c>
      <c r="AC68" t="s">
        <v>67</v>
      </c>
      <c r="AD68">
        <v>7</v>
      </c>
      <c r="AE68">
        <v>7</v>
      </c>
      <c r="AF68">
        <v>7</v>
      </c>
      <c r="AG68">
        <v>5</v>
      </c>
      <c r="AH68">
        <v>6</v>
      </c>
      <c r="AI68">
        <v>5</v>
      </c>
      <c r="AJ68">
        <v>5</v>
      </c>
      <c r="AK68">
        <v>6</v>
      </c>
      <c r="AL68">
        <v>5</v>
      </c>
      <c r="AM68">
        <v>6</v>
      </c>
      <c r="AN68" t="s">
        <v>249</v>
      </c>
      <c r="AO68" t="s">
        <v>250</v>
      </c>
    </row>
    <row r="69" spans="1:41">
      <c r="A69">
        <v>65</v>
      </c>
      <c r="B69">
        <v>5</v>
      </c>
      <c r="C69" t="s">
        <v>123</v>
      </c>
      <c r="D69">
        <v>19</v>
      </c>
      <c r="E69" t="s">
        <v>71</v>
      </c>
      <c r="F69" t="s">
        <v>79</v>
      </c>
      <c r="G69" t="s">
        <v>47</v>
      </c>
      <c r="H69" t="s">
        <v>48</v>
      </c>
      <c r="J69">
        <v>6</v>
      </c>
      <c r="K69">
        <v>6</v>
      </c>
      <c r="L69" t="s">
        <v>49</v>
      </c>
      <c r="M69">
        <v>5</v>
      </c>
      <c r="N69" t="s">
        <v>124</v>
      </c>
      <c r="O69" t="s">
        <v>51</v>
      </c>
      <c r="P69">
        <v>4</v>
      </c>
      <c r="Q69">
        <v>4</v>
      </c>
      <c r="R69">
        <v>6</v>
      </c>
      <c r="S69">
        <v>6</v>
      </c>
      <c r="T69">
        <v>7</v>
      </c>
      <c r="U69">
        <v>6</v>
      </c>
      <c r="V69">
        <v>4</v>
      </c>
      <c r="W69">
        <v>3</v>
      </c>
      <c r="X69">
        <v>2</v>
      </c>
      <c r="Y69">
        <v>3</v>
      </c>
      <c r="Z69" t="s">
        <v>251</v>
      </c>
      <c r="AB69" t="s">
        <v>50</v>
      </c>
      <c r="AC69" t="s">
        <v>67</v>
      </c>
      <c r="AD69">
        <v>5</v>
      </c>
      <c r="AE69">
        <v>6</v>
      </c>
      <c r="AF69">
        <v>6</v>
      </c>
      <c r="AG69">
        <v>5</v>
      </c>
      <c r="AH69">
        <v>5</v>
      </c>
      <c r="AI69">
        <v>4</v>
      </c>
      <c r="AJ69">
        <v>4</v>
      </c>
      <c r="AK69">
        <v>4</v>
      </c>
      <c r="AL69">
        <v>4</v>
      </c>
      <c r="AM69">
        <v>5</v>
      </c>
      <c r="AN69" t="s">
        <v>252</v>
      </c>
    </row>
    <row r="70" spans="1:41">
      <c r="A70">
        <v>66</v>
      </c>
      <c r="B70">
        <v>5</v>
      </c>
      <c r="C70" t="s">
        <v>123</v>
      </c>
      <c r="D70">
        <v>20</v>
      </c>
      <c r="E70" t="s">
        <v>58</v>
      </c>
      <c r="F70" t="s">
        <v>64</v>
      </c>
      <c r="G70" t="s">
        <v>47</v>
      </c>
      <c r="H70" t="s">
        <v>75</v>
      </c>
      <c r="I70" t="s">
        <v>253</v>
      </c>
      <c r="J70">
        <v>1</v>
      </c>
      <c r="K70">
        <v>1</v>
      </c>
      <c r="L70" t="s">
        <v>59</v>
      </c>
      <c r="M70">
        <v>1</v>
      </c>
      <c r="N70" t="s">
        <v>124</v>
      </c>
      <c r="O70" t="s">
        <v>51</v>
      </c>
      <c r="P70">
        <v>5</v>
      </c>
      <c r="Q70">
        <v>6</v>
      </c>
      <c r="R70">
        <v>6</v>
      </c>
      <c r="S70">
        <v>5</v>
      </c>
      <c r="T70">
        <v>5</v>
      </c>
      <c r="U70">
        <v>5</v>
      </c>
      <c r="V70">
        <v>6</v>
      </c>
      <c r="W70">
        <v>6</v>
      </c>
      <c r="X70">
        <v>5</v>
      </c>
      <c r="Y70">
        <v>6</v>
      </c>
      <c r="Z70" t="s">
        <v>254</v>
      </c>
      <c r="AA70" t="s">
        <v>255</v>
      </c>
      <c r="AB70" t="s">
        <v>50</v>
      </c>
      <c r="AC70" t="s">
        <v>67</v>
      </c>
      <c r="AD70">
        <v>7</v>
      </c>
      <c r="AE70">
        <v>6</v>
      </c>
      <c r="AF70">
        <v>7</v>
      </c>
      <c r="AG70">
        <v>6</v>
      </c>
      <c r="AH70">
        <v>7</v>
      </c>
      <c r="AI70">
        <v>6</v>
      </c>
      <c r="AJ70">
        <v>6</v>
      </c>
      <c r="AK70">
        <v>7</v>
      </c>
      <c r="AL70">
        <v>6</v>
      </c>
      <c r="AM70">
        <v>6</v>
      </c>
      <c r="AN70" t="s">
        <v>256</v>
      </c>
      <c r="AO70" t="s">
        <v>257</v>
      </c>
    </row>
    <row r="71" spans="1:41">
      <c r="A71">
        <v>67</v>
      </c>
      <c r="B71">
        <v>5</v>
      </c>
      <c r="C71" t="s">
        <v>123</v>
      </c>
      <c r="D71">
        <v>21</v>
      </c>
      <c r="E71" t="s">
        <v>71</v>
      </c>
      <c r="F71" t="s">
        <v>79</v>
      </c>
      <c r="G71" t="s">
        <v>47</v>
      </c>
      <c r="H71" t="s">
        <v>75</v>
      </c>
      <c r="I71" t="s">
        <v>258</v>
      </c>
      <c r="J71">
        <v>5</v>
      </c>
      <c r="K71">
        <v>6</v>
      </c>
      <c r="L71" t="s">
        <v>59</v>
      </c>
      <c r="M71">
        <v>7</v>
      </c>
      <c r="N71" t="s">
        <v>124</v>
      </c>
      <c r="O71" t="s">
        <v>51</v>
      </c>
      <c r="P71">
        <v>5</v>
      </c>
      <c r="Q71">
        <v>2</v>
      </c>
      <c r="R71">
        <v>4</v>
      </c>
      <c r="S71">
        <v>5</v>
      </c>
      <c r="T71">
        <v>6</v>
      </c>
      <c r="U71">
        <v>4</v>
      </c>
      <c r="V71">
        <v>6</v>
      </c>
      <c r="W71">
        <v>5</v>
      </c>
      <c r="X71">
        <v>5</v>
      </c>
      <c r="Y71">
        <v>6</v>
      </c>
      <c r="Z71" t="s">
        <v>259</v>
      </c>
      <c r="AA71" t="s">
        <v>260</v>
      </c>
      <c r="AB71" t="s">
        <v>50</v>
      </c>
      <c r="AC71" t="s">
        <v>67</v>
      </c>
      <c r="AD71">
        <v>6</v>
      </c>
      <c r="AE71">
        <v>6</v>
      </c>
      <c r="AF71">
        <v>4</v>
      </c>
      <c r="AG71">
        <v>3</v>
      </c>
      <c r="AH71">
        <v>5</v>
      </c>
      <c r="AI71">
        <v>5</v>
      </c>
      <c r="AJ71">
        <v>4</v>
      </c>
      <c r="AK71">
        <v>3</v>
      </c>
      <c r="AL71">
        <v>4</v>
      </c>
      <c r="AM71">
        <v>4</v>
      </c>
      <c r="AN71" t="s">
        <v>261</v>
      </c>
      <c r="AO71" t="s">
        <v>250</v>
      </c>
    </row>
    <row r="72" spans="1:41">
      <c r="A72">
        <v>68</v>
      </c>
      <c r="B72">
        <v>5</v>
      </c>
      <c r="C72" t="s">
        <v>123</v>
      </c>
      <c r="D72">
        <v>19</v>
      </c>
      <c r="E72" t="s">
        <v>71</v>
      </c>
      <c r="F72" t="s">
        <v>79</v>
      </c>
      <c r="G72" t="s">
        <v>47</v>
      </c>
      <c r="H72" t="s">
        <v>75</v>
      </c>
      <c r="I72" t="s">
        <v>165</v>
      </c>
      <c r="J72">
        <v>7</v>
      </c>
      <c r="K72">
        <v>7</v>
      </c>
      <c r="L72" t="s">
        <v>49</v>
      </c>
      <c r="M72">
        <v>6</v>
      </c>
      <c r="N72" t="s">
        <v>124</v>
      </c>
      <c r="O72" t="s">
        <v>67</v>
      </c>
      <c r="P72">
        <v>5</v>
      </c>
      <c r="Q72">
        <v>5</v>
      </c>
      <c r="R72">
        <v>6</v>
      </c>
      <c r="S72">
        <v>6</v>
      </c>
      <c r="T72">
        <v>5</v>
      </c>
      <c r="U72">
        <v>5</v>
      </c>
      <c r="V72">
        <v>5</v>
      </c>
      <c r="W72">
        <v>4</v>
      </c>
      <c r="X72">
        <v>4</v>
      </c>
      <c r="Y72">
        <v>5</v>
      </c>
      <c r="Z72" t="s">
        <v>262</v>
      </c>
      <c r="AA72" t="s">
        <v>263</v>
      </c>
      <c r="AB72" t="s">
        <v>50</v>
      </c>
      <c r="AC72" t="s">
        <v>65</v>
      </c>
      <c r="AD72">
        <v>7</v>
      </c>
      <c r="AE72">
        <v>7</v>
      </c>
      <c r="AF72">
        <v>7</v>
      </c>
      <c r="AG72">
        <v>6</v>
      </c>
      <c r="AH72">
        <v>7</v>
      </c>
      <c r="AI72">
        <v>6</v>
      </c>
      <c r="AJ72">
        <v>5</v>
      </c>
      <c r="AK72">
        <v>4</v>
      </c>
      <c r="AL72">
        <v>4</v>
      </c>
      <c r="AM72">
        <v>5</v>
      </c>
      <c r="AN72" t="s">
        <v>264</v>
      </c>
    </row>
    <row r="73" spans="1:41">
      <c r="A73">
        <v>69</v>
      </c>
      <c r="B73">
        <v>5</v>
      </c>
      <c r="C73" t="s">
        <v>123</v>
      </c>
      <c r="D73">
        <v>20</v>
      </c>
      <c r="E73" t="s">
        <v>71</v>
      </c>
      <c r="F73" t="s">
        <v>79</v>
      </c>
      <c r="G73" t="s">
        <v>47</v>
      </c>
      <c r="H73" t="s">
        <v>48</v>
      </c>
      <c r="J73">
        <v>5</v>
      </c>
      <c r="K73">
        <v>5</v>
      </c>
      <c r="L73" t="s">
        <v>59</v>
      </c>
      <c r="M73">
        <v>5</v>
      </c>
      <c r="N73" t="s">
        <v>124</v>
      </c>
      <c r="O73" t="s">
        <v>67</v>
      </c>
      <c r="P73">
        <v>4</v>
      </c>
      <c r="Q73">
        <v>6</v>
      </c>
      <c r="R73">
        <v>6</v>
      </c>
      <c r="S73">
        <v>6</v>
      </c>
      <c r="T73">
        <v>6</v>
      </c>
      <c r="U73">
        <v>3</v>
      </c>
      <c r="V73">
        <v>5</v>
      </c>
      <c r="W73">
        <v>3</v>
      </c>
      <c r="X73">
        <v>3</v>
      </c>
      <c r="Y73">
        <v>6</v>
      </c>
      <c r="Z73" t="s">
        <v>265</v>
      </c>
      <c r="AB73" t="s">
        <v>50</v>
      </c>
      <c r="AC73" t="s">
        <v>65</v>
      </c>
      <c r="AD73">
        <v>7</v>
      </c>
      <c r="AE73">
        <v>7</v>
      </c>
      <c r="AF73">
        <v>5</v>
      </c>
      <c r="AG73">
        <v>3</v>
      </c>
      <c r="AH73">
        <v>4</v>
      </c>
      <c r="AI73">
        <v>2</v>
      </c>
      <c r="AJ73">
        <v>3</v>
      </c>
      <c r="AK73">
        <v>3</v>
      </c>
      <c r="AL73">
        <v>2</v>
      </c>
      <c r="AM73">
        <v>4</v>
      </c>
      <c r="AN73" t="s">
        <v>266</v>
      </c>
      <c r="AO73" t="s">
        <v>267</v>
      </c>
    </row>
    <row r="74" spans="1:41">
      <c r="A74">
        <v>70</v>
      </c>
      <c r="B74">
        <v>5</v>
      </c>
      <c r="C74" t="s">
        <v>123</v>
      </c>
      <c r="D74">
        <v>19</v>
      </c>
      <c r="E74" t="s">
        <v>71</v>
      </c>
      <c r="F74" t="s">
        <v>79</v>
      </c>
      <c r="G74" t="s">
        <v>47</v>
      </c>
      <c r="H74" t="s">
        <v>48</v>
      </c>
      <c r="J74">
        <v>5</v>
      </c>
      <c r="K74">
        <v>5</v>
      </c>
      <c r="L74" t="s">
        <v>49</v>
      </c>
      <c r="M74">
        <v>4</v>
      </c>
      <c r="N74" t="s">
        <v>124</v>
      </c>
      <c r="O74" t="s">
        <v>67</v>
      </c>
      <c r="P74">
        <v>4</v>
      </c>
      <c r="Q74">
        <v>3</v>
      </c>
      <c r="R74">
        <v>7</v>
      </c>
      <c r="S74">
        <v>5</v>
      </c>
      <c r="T74">
        <v>5</v>
      </c>
      <c r="U74">
        <v>4</v>
      </c>
      <c r="V74">
        <v>3</v>
      </c>
      <c r="W74">
        <v>3</v>
      </c>
      <c r="X74">
        <v>3</v>
      </c>
      <c r="Y74">
        <v>3</v>
      </c>
      <c r="Z74" t="s">
        <v>268</v>
      </c>
      <c r="AA74" t="s">
        <v>240</v>
      </c>
      <c r="AB74" t="s">
        <v>50</v>
      </c>
      <c r="AC74" t="s">
        <v>65</v>
      </c>
      <c r="AD74">
        <v>7</v>
      </c>
      <c r="AE74">
        <v>6</v>
      </c>
      <c r="AF74">
        <v>5</v>
      </c>
      <c r="AG74">
        <v>4</v>
      </c>
      <c r="AH74">
        <v>5</v>
      </c>
      <c r="AI74">
        <v>4</v>
      </c>
      <c r="AJ74">
        <v>4</v>
      </c>
      <c r="AK74">
        <v>4</v>
      </c>
      <c r="AL74">
        <v>4</v>
      </c>
      <c r="AM74">
        <v>4</v>
      </c>
      <c r="AN74" t="s">
        <v>269</v>
      </c>
      <c r="AO74" t="s">
        <v>270</v>
      </c>
    </row>
    <row r="75" spans="1:41">
      <c r="A75">
        <v>71</v>
      </c>
      <c r="B75">
        <v>5</v>
      </c>
      <c r="C75" t="s">
        <v>123</v>
      </c>
      <c r="D75">
        <v>21</v>
      </c>
      <c r="E75" t="s">
        <v>71</v>
      </c>
      <c r="F75" t="s">
        <v>79</v>
      </c>
      <c r="G75" t="s">
        <v>47</v>
      </c>
      <c r="H75" t="s">
        <v>48</v>
      </c>
      <c r="J75">
        <v>5</v>
      </c>
      <c r="K75">
        <v>5</v>
      </c>
      <c r="L75" t="s">
        <v>59</v>
      </c>
      <c r="M75">
        <v>6</v>
      </c>
      <c r="N75" t="s">
        <v>124</v>
      </c>
      <c r="O75" t="s">
        <v>67</v>
      </c>
      <c r="P75">
        <v>5</v>
      </c>
      <c r="Q75">
        <v>5</v>
      </c>
      <c r="R75">
        <v>7</v>
      </c>
      <c r="S75">
        <v>6</v>
      </c>
      <c r="T75">
        <v>5</v>
      </c>
      <c r="U75">
        <v>3</v>
      </c>
      <c r="V75">
        <v>5</v>
      </c>
      <c r="W75">
        <v>3</v>
      </c>
      <c r="X75">
        <v>5</v>
      </c>
      <c r="Y75">
        <v>5</v>
      </c>
      <c r="Z75" t="s">
        <v>262</v>
      </c>
      <c r="AB75" t="s">
        <v>50</v>
      </c>
      <c r="AC75" t="s">
        <v>65</v>
      </c>
      <c r="AD75">
        <v>7</v>
      </c>
      <c r="AE75">
        <v>7</v>
      </c>
      <c r="AF75">
        <v>7</v>
      </c>
      <c r="AG75">
        <v>3</v>
      </c>
      <c r="AH75">
        <v>5</v>
      </c>
      <c r="AI75">
        <v>3</v>
      </c>
      <c r="AJ75">
        <v>3</v>
      </c>
      <c r="AK75">
        <v>3</v>
      </c>
      <c r="AL75">
        <v>3</v>
      </c>
      <c r="AM75">
        <v>4</v>
      </c>
      <c r="AN75" t="s">
        <v>271</v>
      </c>
    </row>
    <row r="76" spans="1:41">
      <c r="A76">
        <v>72</v>
      </c>
      <c r="B76">
        <v>5</v>
      </c>
      <c r="C76" t="s">
        <v>123</v>
      </c>
      <c r="D76">
        <v>20</v>
      </c>
      <c r="E76" t="s">
        <v>71</v>
      </c>
      <c r="F76" t="s">
        <v>79</v>
      </c>
      <c r="G76" t="s">
        <v>272</v>
      </c>
      <c r="H76" t="s">
        <v>48</v>
      </c>
      <c r="J76">
        <v>4</v>
      </c>
      <c r="K76">
        <v>7</v>
      </c>
      <c r="L76" t="s">
        <v>143</v>
      </c>
      <c r="M76">
        <v>6</v>
      </c>
      <c r="N76" t="s">
        <v>124</v>
      </c>
      <c r="O76" t="s">
        <v>55</v>
      </c>
      <c r="P76">
        <v>4</v>
      </c>
      <c r="Q76">
        <v>5</v>
      </c>
      <c r="R76">
        <v>4</v>
      </c>
      <c r="S76">
        <v>3</v>
      </c>
      <c r="T76">
        <v>3</v>
      </c>
      <c r="U76">
        <v>4</v>
      </c>
      <c r="V76">
        <v>3</v>
      </c>
      <c r="W76">
        <v>2</v>
      </c>
      <c r="X76">
        <v>2</v>
      </c>
      <c r="Y76">
        <v>3</v>
      </c>
      <c r="AB76" t="s">
        <v>50</v>
      </c>
      <c r="AC76" t="s">
        <v>98</v>
      </c>
      <c r="AD76">
        <v>5</v>
      </c>
      <c r="AE76">
        <v>5</v>
      </c>
      <c r="AF76">
        <v>4</v>
      </c>
      <c r="AG76">
        <v>5</v>
      </c>
      <c r="AH76">
        <v>6</v>
      </c>
      <c r="AI76">
        <v>5</v>
      </c>
      <c r="AJ76">
        <v>3</v>
      </c>
      <c r="AK76">
        <v>5</v>
      </c>
      <c r="AL76">
        <v>3</v>
      </c>
      <c r="AM76">
        <v>5</v>
      </c>
      <c r="AN76" t="s">
        <v>273</v>
      </c>
    </row>
    <row r="77" spans="1:41">
      <c r="A77">
        <v>73</v>
      </c>
      <c r="B77">
        <v>5</v>
      </c>
      <c r="C77" t="s">
        <v>123</v>
      </c>
      <c r="D77">
        <v>21</v>
      </c>
      <c r="E77" t="s">
        <v>71</v>
      </c>
      <c r="F77" t="s">
        <v>79</v>
      </c>
      <c r="G77" t="s">
        <v>47</v>
      </c>
      <c r="H77" t="s">
        <v>75</v>
      </c>
      <c r="I77" t="s">
        <v>274</v>
      </c>
      <c r="J77">
        <v>6</v>
      </c>
      <c r="K77">
        <v>6</v>
      </c>
      <c r="L77" t="s">
        <v>59</v>
      </c>
      <c r="M77">
        <v>7</v>
      </c>
      <c r="N77" t="s">
        <v>124</v>
      </c>
      <c r="O77" t="s">
        <v>55</v>
      </c>
      <c r="P77">
        <v>2</v>
      </c>
      <c r="Q77">
        <v>5</v>
      </c>
      <c r="R77">
        <v>5</v>
      </c>
      <c r="S77">
        <v>4</v>
      </c>
      <c r="T77">
        <v>1</v>
      </c>
      <c r="U77">
        <v>5</v>
      </c>
      <c r="V77">
        <v>4</v>
      </c>
      <c r="W77">
        <v>3</v>
      </c>
      <c r="X77">
        <v>3</v>
      </c>
      <c r="Y77">
        <v>4</v>
      </c>
      <c r="Z77" t="s">
        <v>275</v>
      </c>
      <c r="AA77" t="s">
        <v>276</v>
      </c>
      <c r="AB77" t="s">
        <v>50</v>
      </c>
      <c r="AC77" t="s">
        <v>98</v>
      </c>
      <c r="AD77">
        <v>7</v>
      </c>
      <c r="AE77">
        <v>6</v>
      </c>
      <c r="AF77">
        <v>6</v>
      </c>
      <c r="AG77">
        <v>5</v>
      </c>
      <c r="AH77">
        <v>6</v>
      </c>
      <c r="AI77">
        <v>4</v>
      </c>
      <c r="AJ77">
        <v>5</v>
      </c>
      <c r="AK77">
        <v>5</v>
      </c>
      <c r="AL77">
        <v>4</v>
      </c>
      <c r="AM77">
        <v>6</v>
      </c>
      <c r="AN77" t="s">
        <v>277</v>
      </c>
    </row>
    <row r="78" spans="1:41">
      <c r="A78">
        <v>74</v>
      </c>
      <c r="B78">
        <v>5</v>
      </c>
      <c r="C78" t="s">
        <v>123</v>
      </c>
      <c r="D78">
        <v>23</v>
      </c>
      <c r="E78" t="s">
        <v>58</v>
      </c>
      <c r="F78" t="s">
        <v>64</v>
      </c>
      <c r="G78" t="s">
        <v>47</v>
      </c>
      <c r="H78" t="s">
        <v>48</v>
      </c>
      <c r="J78">
        <v>5</v>
      </c>
      <c r="K78">
        <v>7</v>
      </c>
      <c r="L78" t="s">
        <v>49</v>
      </c>
      <c r="M78">
        <v>6</v>
      </c>
      <c r="N78" t="s">
        <v>124</v>
      </c>
      <c r="O78" t="s">
        <v>55</v>
      </c>
      <c r="P78">
        <v>4</v>
      </c>
      <c r="Q78">
        <v>5</v>
      </c>
      <c r="R78">
        <v>6</v>
      </c>
      <c r="S78">
        <v>5</v>
      </c>
      <c r="T78">
        <v>2</v>
      </c>
      <c r="U78">
        <v>2</v>
      </c>
      <c r="V78">
        <v>6</v>
      </c>
      <c r="W78">
        <v>4</v>
      </c>
      <c r="X78">
        <v>2</v>
      </c>
      <c r="Y78">
        <v>3</v>
      </c>
      <c r="Z78" t="s">
        <v>170</v>
      </c>
      <c r="AA78" t="s">
        <v>278</v>
      </c>
      <c r="AB78" t="s">
        <v>50</v>
      </c>
      <c r="AC78" t="s">
        <v>98</v>
      </c>
      <c r="AD78">
        <v>7</v>
      </c>
      <c r="AE78">
        <v>7</v>
      </c>
      <c r="AF78">
        <v>6</v>
      </c>
      <c r="AG78">
        <v>5</v>
      </c>
      <c r="AH78">
        <v>5</v>
      </c>
      <c r="AI78">
        <v>6</v>
      </c>
      <c r="AJ78">
        <v>6</v>
      </c>
      <c r="AK78">
        <v>5</v>
      </c>
      <c r="AL78">
        <v>4</v>
      </c>
      <c r="AM78">
        <v>5</v>
      </c>
      <c r="AN78" t="s">
        <v>279</v>
      </c>
      <c r="AO78" t="s">
        <v>280</v>
      </c>
    </row>
    <row r="79" spans="1:41">
      <c r="A79">
        <v>75</v>
      </c>
      <c r="B79">
        <v>5</v>
      </c>
      <c r="C79" t="s">
        <v>123</v>
      </c>
      <c r="D79">
        <v>19</v>
      </c>
      <c r="E79" t="s">
        <v>58</v>
      </c>
      <c r="F79" t="s">
        <v>64</v>
      </c>
      <c r="G79" t="s">
        <v>47</v>
      </c>
      <c r="H79" t="s">
        <v>75</v>
      </c>
      <c r="I79" t="s">
        <v>281</v>
      </c>
      <c r="J79">
        <v>6</v>
      </c>
      <c r="K79">
        <v>7</v>
      </c>
      <c r="L79" t="s">
        <v>59</v>
      </c>
      <c r="M79">
        <v>7</v>
      </c>
      <c r="N79" t="s">
        <v>124</v>
      </c>
      <c r="O79" t="s">
        <v>55</v>
      </c>
      <c r="P79">
        <v>4</v>
      </c>
      <c r="Q79">
        <v>3</v>
      </c>
      <c r="R79">
        <v>3</v>
      </c>
      <c r="S79">
        <v>5</v>
      </c>
      <c r="T79">
        <v>4</v>
      </c>
      <c r="U79">
        <v>5</v>
      </c>
      <c r="V79">
        <v>5</v>
      </c>
      <c r="W79">
        <v>3</v>
      </c>
      <c r="X79">
        <v>4</v>
      </c>
      <c r="Y79">
        <v>4</v>
      </c>
      <c r="Z79" t="s">
        <v>282</v>
      </c>
      <c r="AB79" t="s">
        <v>50</v>
      </c>
      <c r="AC79" t="s">
        <v>98</v>
      </c>
      <c r="AD79">
        <v>6</v>
      </c>
      <c r="AE79">
        <v>6</v>
      </c>
      <c r="AF79">
        <v>5</v>
      </c>
      <c r="AG79">
        <v>7</v>
      </c>
      <c r="AH79">
        <v>7</v>
      </c>
      <c r="AI79">
        <v>6</v>
      </c>
      <c r="AJ79">
        <v>6</v>
      </c>
      <c r="AK79">
        <v>5</v>
      </c>
      <c r="AL79">
        <v>5</v>
      </c>
      <c r="AM79">
        <v>5</v>
      </c>
      <c r="AN79" t="s">
        <v>283</v>
      </c>
    </row>
    <row r="80" spans="1:41">
      <c r="A80">
        <v>76</v>
      </c>
      <c r="B80">
        <v>5</v>
      </c>
      <c r="C80" t="s">
        <v>123</v>
      </c>
      <c r="D80">
        <v>20</v>
      </c>
      <c r="E80" t="s">
        <v>58</v>
      </c>
      <c r="F80" t="s">
        <v>64</v>
      </c>
      <c r="G80" t="s">
        <v>47</v>
      </c>
      <c r="H80" t="s">
        <v>75</v>
      </c>
      <c r="I80" t="s">
        <v>281</v>
      </c>
      <c r="J80">
        <v>4</v>
      </c>
      <c r="K80">
        <v>7</v>
      </c>
      <c r="L80" t="s">
        <v>59</v>
      </c>
      <c r="M80">
        <v>7</v>
      </c>
      <c r="N80" t="s">
        <v>124</v>
      </c>
      <c r="O80" t="s">
        <v>55</v>
      </c>
      <c r="P80">
        <v>4</v>
      </c>
      <c r="Q80">
        <v>5</v>
      </c>
      <c r="R80">
        <v>5</v>
      </c>
      <c r="S80">
        <v>5</v>
      </c>
      <c r="T80">
        <v>2</v>
      </c>
      <c r="U80">
        <v>5</v>
      </c>
      <c r="V80">
        <v>5</v>
      </c>
      <c r="W80">
        <v>2</v>
      </c>
      <c r="X80">
        <v>2</v>
      </c>
      <c r="Y80">
        <v>5</v>
      </c>
      <c r="Z80" t="s">
        <v>243</v>
      </c>
      <c r="AB80" t="s">
        <v>50</v>
      </c>
      <c r="AC80" t="s">
        <v>98</v>
      </c>
      <c r="AD80">
        <v>6</v>
      </c>
      <c r="AE80">
        <v>7</v>
      </c>
      <c r="AF80">
        <v>5</v>
      </c>
      <c r="AG80">
        <v>7</v>
      </c>
      <c r="AH80">
        <v>6</v>
      </c>
      <c r="AI80">
        <v>6</v>
      </c>
      <c r="AJ80">
        <v>5</v>
      </c>
      <c r="AK80">
        <v>6</v>
      </c>
      <c r="AL80">
        <v>3</v>
      </c>
      <c r="AM80">
        <v>7</v>
      </c>
      <c r="AN80" t="s">
        <v>284</v>
      </c>
      <c r="AO80" t="s">
        <v>285</v>
      </c>
    </row>
  </sheetData>
  <pageMargins left="0.7" right="0.7" top="0.75" bottom="0.75" header="0.3" footer="0.3"/>
  <pageSetup paperSize="9"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721CD-37DC-4D33-A868-9AADD67C33BB}">
  <dimension ref="A3:BW173"/>
  <sheetViews>
    <sheetView zoomScale="50" zoomScaleNormal="50" workbookViewId="0">
      <selection activeCell="BL152" sqref="BL152"/>
    </sheetView>
  </sheetViews>
  <sheetFormatPr defaultRowHeight="15"/>
  <sheetData>
    <row r="3" spans="3:75">
      <c r="C3" s="1" t="s">
        <v>371</v>
      </c>
      <c r="K3" s="1" t="s">
        <v>372</v>
      </c>
      <c r="S3" s="1" t="s">
        <v>373</v>
      </c>
      <c r="AA3" s="1" t="s">
        <v>374</v>
      </c>
      <c r="AB3" s="1"/>
      <c r="AC3" s="1"/>
      <c r="AD3" s="1"/>
      <c r="AE3" s="1"/>
      <c r="AF3" s="1"/>
      <c r="AG3" s="1"/>
      <c r="AH3" s="1"/>
      <c r="AI3" s="1" t="s">
        <v>375</v>
      </c>
      <c r="AJ3" s="1"/>
      <c r="AK3" s="1"/>
      <c r="AL3" s="1"/>
      <c r="AM3" s="1"/>
      <c r="AN3" s="1"/>
      <c r="AO3" s="1"/>
      <c r="AP3" s="1"/>
      <c r="AQ3" s="1" t="s">
        <v>376</v>
      </c>
      <c r="AR3" s="1"/>
      <c r="AS3" s="1"/>
      <c r="AT3" s="1"/>
      <c r="AU3" s="1"/>
      <c r="AV3" s="1"/>
      <c r="AW3" s="1"/>
      <c r="AX3" s="1"/>
      <c r="AY3" s="1" t="s">
        <v>377</v>
      </c>
      <c r="AZ3" s="1"/>
      <c r="BA3" s="1"/>
      <c r="BB3" s="1"/>
      <c r="BC3" s="1"/>
      <c r="BD3" s="1"/>
      <c r="BE3" s="1"/>
      <c r="BF3" s="1"/>
      <c r="BG3" s="1" t="s">
        <v>378</v>
      </c>
      <c r="BH3" s="1"/>
      <c r="BI3" s="1"/>
      <c r="BJ3" s="1"/>
      <c r="BK3" s="1"/>
      <c r="BL3" s="1"/>
      <c r="BM3" s="1"/>
      <c r="BN3" s="1"/>
      <c r="BO3" s="1" t="s">
        <v>379</v>
      </c>
      <c r="BP3" s="1"/>
      <c r="BQ3" s="1"/>
      <c r="BR3" s="1"/>
      <c r="BS3" s="1"/>
      <c r="BT3" s="1"/>
      <c r="BU3" s="1"/>
      <c r="BV3" s="1"/>
      <c r="BW3" s="1" t="s">
        <v>380</v>
      </c>
    </row>
    <row r="4" spans="3:75">
      <c r="C4">
        <v>-3</v>
      </c>
      <c r="K4">
        <v>-2</v>
      </c>
      <c r="S4">
        <v>-2</v>
      </c>
      <c r="AA4">
        <v>-3</v>
      </c>
      <c r="AI4">
        <v>-2</v>
      </c>
      <c r="AQ4">
        <v>-3</v>
      </c>
      <c r="AY4">
        <v>-2</v>
      </c>
      <c r="BG4">
        <v>-2</v>
      </c>
      <c r="BO4">
        <v>-2</v>
      </c>
      <c r="BW4">
        <v>-2</v>
      </c>
    </row>
    <row r="5" spans="3:75">
      <c r="C5">
        <v>-2</v>
      </c>
      <c r="K5">
        <v>-1</v>
      </c>
      <c r="S5">
        <v>-2</v>
      </c>
      <c r="AA5">
        <v>-3</v>
      </c>
      <c r="AI5">
        <v>-2</v>
      </c>
      <c r="AQ5">
        <v>-2</v>
      </c>
      <c r="AY5">
        <v>-2</v>
      </c>
      <c r="BG5">
        <v>-1</v>
      </c>
      <c r="BO5">
        <v>-2</v>
      </c>
      <c r="BW5">
        <v>-2</v>
      </c>
    </row>
    <row r="6" spans="3:75">
      <c r="C6">
        <v>-1</v>
      </c>
      <c r="K6">
        <v>-1</v>
      </c>
      <c r="S6">
        <v>-1</v>
      </c>
      <c r="AA6">
        <v>-2</v>
      </c>
      <c r="AI6">
        <v>-2</v>
      </c>
      <c r="AQ6">
        <v>-2</v>
      </c>
      <c r="AY6">
        <v>-2</v>
      </c>
      <c r="BG6">
        <v>-1</v>
      </c>
      <c r="BO6">
        <v>-2</v>
      </c>
      <c r="BW6">
        <v>-2</v>
      </c>
    </row>
    <row r="7" spans="3:75">
      <c r="C7">
        <v>-1</v>
      </c>
      <c r="K7">
        <v>-1</v>
      </c>
      <c r="S7">
        <v>-1</v>
      </c>
      <c r="AA7">
        <v>-2</v>
      </c>
      <c r="AI7">
        <v>-2</v>
      </c>
      <c r="AQ7">
        <v>-2</v>
      </c>
      <c r="AY7">
        <v>-2</v>
      </c>
      <c r="BG7">
        <v>-1</v>
      </c>
      <c r="BO7">
        <v>-1</v>
      </c>
      <c r="BW7">
        <v>-1</v>
      </c>
    </row>
    <row r="8" spans="3:75">
      <c r="C8">
        <v>0</v>
      </c>
      <c r="K8">
        <v>0</v>
      </c>
      <c r="S8">
        <v>-1</v>
      </c>
      <c r="AA8">
        <v>-1</v>
      </c>
      <c r="AI8">
        <v>-1</v>
      </c>
      <c r="AQ8">
        <v>-2</v>
      </c>
      <c r="AY8">
        <v>-1</v>
      </c>
      <c r="BG8">
        <v>-1</v>
      </c>
      <c r="BO8">
        <v>-1</v>
      </c>
      <c r="BW8">
        <v>-1</v>
      </c>
    </row>
    <row r="9" spans="3:75">
      <c r="C9">
        <v>0</v>
      </c>
      <c r="K9">
        <v>0</v>
      </c>
      <c r="S9">
        <v>0</v>
      </c>
      <c r="AA9">
        <v>-1</v>
      </c>
      <c r="AI9">
        <v>-1</v>
      </c>
      <c r="AQ9">
        <v>-2</v>
      </c>
      <c r="AY9">
        <v>-1</v>
      </c>
      <c r="BG9">
        <v>-1</v>
      </c>
      <c r="BO9">
        <v>-1</v>
      </c>
      <c r="BW9">
        <v>0</v>
      </c>
    </row>
    <row r="10" spans="3:75">
      <c r="C10">
        <v>0</v>
      </c>
      <c r="K10">
        <v>0</v>
      </c>
      <c r="S10">
        <v>0</v>
      </c>
      <c r="AA10">
        <v>-1</v>
      </c>
      <c r="AI10">
        <v>-1</v>
      </c>
      <c r="AQ10">
        <v>-2</v>
      </c>
      <c r="AY10">
        <v>-1</v>
      </c>
      <c r="BG10">
        <v>-1</v>
      </c>
      <c r="BO10">
        <v>-1</v>
      </c>
      <c r="BW10">
        <v>0</v>
      </c>
    </row>
    <row r="11" spans="3:75">
      <c r="C11">
        <v>0</v>
      </c>
      <c r="K11">
        <v>0</v>
      </c>
      <c r="S11">
        <v>0</v>
      </c>
      <c r="AA11">
        <v>-1</v>
      </c>
      <c r="AI11">
        <v>-1</v>
      </c>
      <c r="AQ11">
        <v>-2</v>
      </c>
      <c r="AY11">
        <v>-1</v>
      </c>
      <c r="BG11">
        <v>-1</v>
      </c>
      <c r="BO11">
        <v>-1</v>
      </c>
      <c r="BW11">
        <v>0</v>
      </c>
    </row>
    <row r="12" spans="3:75">
      <c r="C12">
        <v>0</v>
      </c>
      <c r="K12">
        <v>0</v>
      </c>
      <c r="S12">
        <v>0</v>
      </c>
      <c r="AA12">
        <v>-1</v>
      </c>
      <c r="AI12">
        <v>-1</v>
      </c>
      <c r="AQ12">
        <v>-2</v>
      </c>
      <c r="AY12">
        <v>-1</v>
      </c>
      <c r="BG12">
        <v>-1</v>
      </c>
      <c r="BO12">
        <v>-1</v>
      </c>
      <c r="BW12">
        <v>0</v>
      </c>
    </row>
    <row r="13" spans="3:75">
      <c r="C13">
        <v>0</v>
      </c>
      <c r="K13">
        <v>0</v>
      </c>
      <c r="S13">
        <v>0</v>
      </c>
      <c r="AA13">
        <v>-1</v>
      </c>
      <c r="AI13">
        <v>-1</v>
      </c>
      <c r="AQ13">
        <v>-1</v>
      </c>
      <c r="AY13">
        <v>-1</v>
      </c>
      <c r="BG13">
        <v>-1</v>
      </c>
      <c r="BO13">
        <v>-1</v>
      </c>
      <c r="BW13">
        <v>0</v>
      </c>
    </row>
    <row r="14" spans="3:75">
      <c r="C14">
        <v>0</v>
      </c>
      <c r="K14">
        <v>0</v>
      </c>
      <c r="S14">
        <v>0</v>
      </c>
      <c r="AA14">
        <v>-1</v>
      </c>
      <c r="AI14">
        <v>-1</v>
      </c>
      <c r="AQ14">
        <v>-1</v>
      </c>
      <c r="AY14">
        <v>-1</v>
      </c>
      <c r="BG14">
        <v>-1</v>
      </c>
      <c r="BO14">
        <v>-1</v>
      </c>
      <c r="BW14">
        <v>0</v>
      </c>
    </row>
    <row r="15" spans="3:75">
      <c r="C15">
        <v>0</v>
      </c>
      <c r="K15">
        <v>0</v>
      </c>
      <c r="S15">
        <v>0</v>
      </c>
      <c r="AA15">
        <v>-1</v>
      </c>
      <c r="AI15">
        <v>-1</v>
      </c>
      <c r="AQ15">
        <v>-1</v>
      </c>
      <c r="AY15">
        <v>-1</v>
      </c>
      <c r="BG15">
        <v>0</v>
      </c>
      <c r="BO15">
        <v>0</v>
      </c>
      <c r="BW15">
        <v>0</v>
      </c>
    </row>
    <row r="16" spans="3:75">
      <c r="C16">
        <v>0</v>
      </c>
      <c r="K16">
        <v>0</v>
      </c>
      <c r="S16">
        <v>0</v>
      </c>
      <c r="AA16">
        <v>-1</v>
      </c>
      <c r="AI16">
        <v>-1</v>
      </c>
      <c r="AQ16">
        <v>-1</v>
      </c>
      <c r="AY16">
        <v>0</v>
      </c>
      <c r="BG16">
        <v>0</v>
      </c>
      <c r="BO16">
        <v>0</v>
      </c>
      <c r="BW16">
        <v>0</v>
      </c>
    </row>
    <row r="17" spans="3:75">
      <c r="C17">
        <v>0</v>
      </c>
      <c r="K17">
        <v>0</v>
      </c>
      <c r="S17">
        <v>0</v>
      </c>
      <c r="AA17">
        <v>-1</v>
      </c>
      <c r="AI17">
        <v>-1</v>
      </c>
      <c r="AQ17">
        <v>-1</v>
      </c>
      <c r="AY17">
        <v>0</v>
      </c>
      <c r="BG17">
        <v>0</v>
      </c>
      <c r="BO17">
        <v>0</v>
      </c>
      <c r="BW17">
        <v>0</v>
      </c>
    </row>
    <row r="18" spans="3:75">
      <c r="C18">
        <v>0</v>
      </c>
      <c r="K18">
        <v>0</v>
      </c>
      <c r="S18">
        <v>0</v>
      </c>
      <c r="AA18">
        <v>-1</v>
      </c>
      <c r="AI18">
        <v>0</v>
      </c>
      <c r="AQ18">
        <v>0</v>
      </c>
      <c r="AY18">
        <v>0</v>
      </c>
      <c r="BG18">
        <v>0</v>
      </c>
      <c r="BO18">
        <v>0</v>
      </c>
      <c r="BW18">
        <v>0</v>
      </c>
    </row>
    <row r="19" spans="3:75">
      <c r="C19">
        <v>0</v>
      </c>
      <c r="K19">
        <v>0</v>
      </c>
      <c r="S19">
        <v>0</v>
      </c>
      <c r="AA19">
        <v>-1</v>
      </c>
      <c r="AI19">
        <v>0</v>
      </c>
      <c r="AQ19">
        <v>0</v>
      </c>
      <c r="AY19">
        <v>0</v>
      </c>
      <c r="BG19">
        <v>0</v>
      </c>
      <c r="BO19">
        <v>0</v>
      </c>
      <c r="BW19">
        <v>0</v>
      </c>
    </row>
    <row r="20" spans="3:75">
      <c r="C20">
        <v>0</v>
      </c>
      <c r="K20">
        <v>0</v>
      </c>
      <c r="S20">
        <v>0</v>
      </c>
      <c r="AA20">
        <v>0</v>
      </c>
      <c r="AI20">
        <v>0</v>
      </c>
      <c r="AQ20">
        <v>0</v>
      </c>
      <c r="AY20">
        <v>0</v>
      </c>
      <c r="BG20">
        <v>0</v>
      </c>
      <c r="BO20">
        <v>0</v>
      </c>
      <c r="BW20">
        <v>0</v>
      </c>
    </row>
    <row r="21" spans="3:75">
      <c r="C21">
        <v>0</v>
      </c>
      <c r="K21">
        <v>1</v>
      </c>
      <c r="S21">
        <v>0</v>
      </c>
      <c r="AA21">
        <v>0</v>
      </c>
      <c r="AI21">
        <v>0</v>
      </c>
      <c r="AQ21">
        <v>0</v>
      </c>
      <c r="AY21">
        <v>0</v>
      </c>
      <c r="BG21">
        <v>0</v>
      </c>
      <c r="BO21">
        <v>0</v>
      </c>
      <c r="BW21">
        <v>0</v>
      </c>
    </row>
    <row r="22" spans="3:75">
      <c r="C22">
        <v>0</v>
      </c>
      <c r="K22">
        <v>1</v>
      </c>
      <c r="S22">
        <v>0</v>
      </c>
      <c r="AA22">
        <v>0</v>
      </c>
      <c r="AI22">
        <v>0</v>
      </c>
      <c r="AQ22">
        <v>0</v>
      </c>
      <c r="AY22">
        <v>0</v>
      </c>
      <c r="BG22">
        <v>0</v>
      </c>
      <c r="BO22">
        <v>0</v>
      </c>
      <c r="BW22">
        <v>0</v>
      </c>
    </row>
    <row r="23" spans="3:75">
      <c r="C23">
        <v>1</v>
      </c>
      <c r="K23">
        <v>1</v>
      </c>
      <c r="S23">
        <v>0</v>
      </c>
      <c r="AA23">
        <v>0</v>
      </c>
      <c r="AI23">
        <v>0</v>
      </c>
      <c r="AQ23">
        <v>0</v>
      </c>
      <c r="AY23">
        <v>0</v>
      </c>
      <c r="BG23">
        <v>0</v>
      </c>
      <c r="BO23">
        <v>0</v>
      </c>
      <c r="BW23">
        <v>0</v>
      </c>
    </row>
    <row r="24" spans="3:75">
      <c r="C24">
        <v>1</v>
      </c>
      <c r="K24">
        <v>1</v>
      </c>
      <c r="S24">
        <v>0</v>
      </c>
      <c r="AA24">
        <v>0</v>
      </c>
      <c r="AI24">
        <v>0</v>
      </c>
      <c r="AQ24">
        <v>0</v>
      </c>
      <c r="AY24">
        <v>0</v>
      </c>
      <c r="BG24">
        <v>0</v>
      </c>
      <c r="BO24">
        <v>0</v>
      </c>
      <c r="BW24">
        <v>0</v>
      </c>
    </row>
    <row r="25" spans="3:75">
      <c r="C25">
        <v>1</v>
      </c>
      <c r="K25">
        <v>1</v>
      </c>
      <c r="S25">
        <v>0</v>
      </c>
      <c r="AA25">
        <v>0</v>
      </c>
      <c r="AI25">
        <v>0</v>
      </c>
      <c r="AQ25">
        <v>0</v>
      </c>
      <c r="AY25">
        <v>0</v>
      </c>
      <c r="BG25">
        <v>0</v>
      </c>
      <c r="BO25">
        <v>0</v>
      </c>
      <c r="BW25">
        <v>0</v>
      </c>
    </row>
    <row r="26" spans="3:75">
      <c r="C26">
        <v>1</v>
      </c>
      <c r="K26">
        <v>1</v>
      </c>
      <c r="S26">
        <v>0</v>
      </c>
      <c r="AA26">
        <v>0</v>
      </c>
      <c r="AI26">
        <v>0</v>
      </c>
      <c r="AQ26">
        <v>0</v>
      </c>
      <c r="AY26">
        <v>0</v>
      </c>
      <c r="BG26">
        <v>0</v>
      </c>
      <c r="BO26">
        <v>0</v>
      </c>
      <c r="BW26">
        <v>0</v>
      </c>
    </row>
    <row r="27" spans="3:75">
      <c r="C27">
        <v>1</v>
      </c>
      <c r="K27">
        <v>1</v>
      </c>
      <c r="S27">
        <v>0</v>
      </c>
      <c r="AA27">
        <v>0</v>
      </c>
      <c r="AI27">
        <v>0</v>
      </c>
      <c r="AQ27">
        <v>0</v>
      </c>
      <c r="AY27">
        <v>0</v>
      </c>
      <c r="BG27">
        <v>0</v>
      </c>
      <c r="BO27">
        <v>0</v>
      </c>
      <c r="BW27">
        <v>0</v>
      </c>
    </row>
    <row r="28" spans="3:75">
      <c r="C28">
        <v>1</v>
      </c>
      <c r="K28">
        <v>1</v>
      </c>
      <c r="S28">
        <v>0</v>
      </c>
      <c r="AA28">
        <v>0</v>
      </c>
      <c r="AI28">
        <v>0</v>
      </c>
      <c r="AQ28">
        <v>0</v>
      </c>
      <c r="AY28">
        <v>0</v>
      </c>
      <c r="BG28">
        <v>0</v>
      </c>
      <c r="BO28">
        <v>0</v>
      </c>
      <c r="BW28">
        <v>0</v>
      </c>
    </row>
    <row r="29" spans="3:75">
      <c r="C29">
        <v>1</v>
      </c>
      <c r="K29">
        <v>1</v>
      </c>
      <c r="S29">
        <v>0</v>
      </c>
      <c r="AA29">
        <v>0</v>
      </c>
      <c r="AI29">
        <v>0</v>
      </c>
      <c r="AQ29">
        <v>0</v>
      </c>
      <c r="AY29">
        <v>0</v>
      </c>
      <c r="BG29">
        <v>0</v>
      </c>
      <c r="BO29">
        <v>0</v>
      </c>
      <c r="BW29">
        <v>1</v>
      </c>
    </row>
    <row r="30" spans="3:75">
      <c r="C30">
        <v>1</v>
      </c>
      <c r="K30">
        <v>1</v>
      </c>
      <c r="S30">
        <v>0</v>
      </c>
      <c r="AA30">
        <v>0</v>
      </c>
      <c r="AI30">
        <v>0</v>
      </c>
      <c r="AQ30">
        <v>0</v>
      </c>
      <c r="AY30">
        <v>0</v>
      </c>
      <c r="BG30">
        <v>0</v>
      </c>
      <c r="BO30">
        <v>0</v>
      </c>
      <c r="BW30">
        <v>1</v>
      </c>
    </row>
    <row r="31" spans="3:75">
      <c r="C31">
        <v>1</v>
      </c>
      <c r="K31">
        <v>1</v>
      </c>
      <c r="S31">
        <v>0</v>
      </c>
      <c r="AA31">
        <v>0</v>
      </c>
      <c r="AI31">
        <v>0</v>
      </c>
      <c r="AQ31">
        <v>0</v>
      </c>
      <c r="AY31">
        <v>0</v>
      </c>
      <c r="BG31">
        <v>0</v>
      </c>
      <c r="BO31">
        <v>0</v>
      </c>
      <c r="BW31">
        <v>1</v>
      </c>
    </row>
    <row r="32" spans="3:75">
      <c r="C32">
        <v>1</v>
      </c>
      <c r="K32">
        <v>1</v>
      </c>
      <c r="S32">
        <v>0</v>
      </c>
      <c r="AA32">
        <v>0</v>
      </c>
      <c r="AI32">
        <v>0</v>
      </c>
      <c r="AQ32">
        <v>0</v>
      </c>
      <c r="AY32">
        <v>0</v>
      </c>
      <c r="BG32">
        <v>0</v>
      </c>
      <c r="BO32">
        <v>0</v>
      </c>
      <c r="BW32">
        <v>1</v>
      </c>
    </row>
    <row r="33" spans="3:75">
      <c r="C33">
        <v>1</v>
      </c>
      <c r="K33">
        <v>1</v>
      </c>
      <c r="S33">
        <v>0</v>
      </c>
      <c r="AA33">
        <v>0</v>
      </c>
      <c r="AI33">
        <v>0</v>
      </c>
      <c r="AQ33">
        <v>0</v>
      </c>
      <c r="AY33">
        <v>0</v>
      </c>
      <c r="BG33">
        <v>0</v>
      </c>
      <c r="BO33">
        <v>0</v>
      </c>
      <c r="BW33">
        <v>1</v>
      </c>
    </row>
    <row r="34" spans="3:75">
      <c r="C34">
        <v>1</v>
      </c>
      <c r="K34">
        <v>1</v>
      </c>
      <c r="S34">
        <v>0</v>
      </c>
      <c r="AA34">
        <v>0</v>
      </c>
      <c r="AI34">
        <v>0</v>
      </c>
      <c r="AQ34">
        <v>0</v>
      </c>
      <c r="AY34">
        <v>0</v>
      </c>
      <c r="BG34">
        <v>0</v>
      </c>
      <c r="BO34">
        <v>0</v>
      </c>
      <c r="BW34">
        <v>1</v>
      </c>
    </row>
    <row r="35" spans="3:75">
      <c r="C35">
        <v>1</v>
      </c>
      <c r="K35">
        <v>1</v>
      </c>
      <c r="S35">
        <v>0</v>
      </c>
      <c r="AA35">
        <v>0</v>
      </c>
      <c r="AI35">
        <v>0</v>
      </c>
      <c r="AQ35">
        <v>0</v>
      </c>
      <c r="AY35">
        <v>0</v>
      </c>
      <c r="BG35">
        <v>0</v>
      </c>
      <c r="BO35">
        <v>0</v>
      </c>
      <c r="BW35">
        <v>1</v>
      </c>
    </row>
    <row r="36" spans="3:75">
      <c r="C36">
        <v>1</v>
      </c>
      <c r="K36">
        <v>1</v>
      </c>
      <c r="S36">
        <v>0</v>
      </c>
      <c r="AA36">
        <v>0</v>
      </c>
      <c r="AI36">
        <v>0</v>
      </c>
      <c r="AQ36">
        <v>0</v>
      </c>
      <c r="AY36">
        <v>0</v>
      </c>
      <c r="BG36">
        <v>0</v>
      </c>
      <c r="BO36">
        <v>0</v>
      </c>
      <c r="BW36">
        <v>1</v>
      </c>
    </row>
    <row r="37" spans="3:75">
      <c r="C37">
        <v>1</v>
      </c>
      <c r="K37">
        <v>1</v>
      </c>
      <c r="S37">
        <v>0</v>
      </c>
      <c r="AA37">
        <v>0</v>
      </c>
      <c r="AI37">
        <v>0</v>
      </c>
      <c r="AQ37">
        <v>1</v>
      </c>
      <c r="AY37">
        <v>0</v>
      </c>
      <c r="BG37">
        <v>0</v>
      </c>
      <c r="BO37">
        <v>0</v>
      </c>
      <c r="BW37">
        <v>1</v>
      </c>
    </row>
    <row r="38" spans="3:75">
      <c r="C38">
        <v>2</v>
      </c>
      <c r="K38">
        <v>1</v>
      </c>
      <c r="S38">
        <v>0</v>
      </c>
      <c r="AA38">
        <v>0</v>
      </c>
      <c r="AI38">
        <v>1</v>
      </c>
      <c r="AQ38">
        <v>1</v>
      </c>
      <c r="AY38">
        <v>0</v>
      </c>
      <c r="BG38">
        <v>0</v>
      </c>
      <c r="BO38">
        <v>0</v>
      </c>
      <c r="BW38">
        <v>1</v>
      </c>
    </row>
    <row r="39" spans="3:75">
      <c r="C39">
        <v>2</v>
      </c>
      <c r="K39">
        <v>1</v>
      </c>
      <c r="S39">
        <v>0</v>
      </c>
      <c r="AA39">
        <v>0</v>
      </c>
      <c r="AI39">
        <v>1</v>
      </c>
      <c r="AQ39">
        <v>1</v>
      </c>
      <c r="AY39">
        <v>0</v>
      </c>
      <c r="BG39">
        <v>1</v>
      </c>
      <c r="BO39">
        <v>0</v>
      </c>
      <c r="BW39">
        <v>1</v>
      </c>
    </row>
    <row r="40" spans="3:75">
      <c r="C40">
        <v>2</v>
      </c>
      <c r="K40">
        <v>1</v>
      </c>
      <c r="S40">
        <v>0</v>
      </c>
      <c r="AA40">
        <v>0</v>
      </c>
      <c r="AI40">
        <v>1</v>
      </c>
      <c r="AQ40">
        <v>1</v>
      </c>
      <c r="AY40">
        <v>0</v>
      </c>
      <c r="BG40">
        <v>1</v>
      </c>
      <c r="BO40">
        <v>0</v>
      </c>
      <c r="BW40">
        <v>1</v>
      </c>
    </row>
    <row r="41" spans="3:75">
      <c r="C41">
        <v>2</v>
      </c>
      <c r="K41">
        <v>1</v>
      </c>
      <c r="S41">
        <v>0</v>
      </c>
      <c r="AA41">
        <v>0</v>
      </c>
      <c r="AI41">
        <v>1</v>
      </c>
      <c r="AQ41">
        <v>1</v>
      </c>
      <c r="AY41">
        <v>0</v>
      </c>
      <c r="BG41">
        <v>1</v>
      </c>
      <c r="BO41">
        <v>0</v>
      </c>
      <c r="BW41">
        <v>1</v>
      </c>
    </row>
    <row r="42" spans="3:75">
      <c r="C42">
        <v>2</v>
      </c>
      <c r="K42">
        <v>1</v>
      </c>
      <c r="S42">
        <v>0</v>
      </c>
      <c r="AA42">
        <v>0</v>
      </c>
      <c r="AI42">
        <v>1</v>
      </c>
      <c r="AQ42">
        <v>1</v>
      </c>
      <c r="AY42">
        <v>0</v>
      </c>
      <c r="BG42">
        <v>1</v>
      </c>
      <c r="BO42">
        <v>0</v>
      </c>
      <c r="BW42">
        <v>1</v>
      </c>
    </row>
    <row r="43" spans="3:75">
      <c r="C43">
        <v>2</v>
      </c>
      <c r="K43">
        <v>1</v>
      </c>
      <c r="S43">
        <v>0</v>
      </c>
      <c r="AA43">
        <v>0</v>
      </c>
      <c r="AI43">
        <v>1</v>
      </c>
      <c r="AQ43">
        <v>1</v>
      </c>
      <c r="AY43">
        <v>0</v>
      </c>
      <c r="BG43">
        <v>1</v>
      </c>
      <c r="BO43">
        <v>1</v>
      </c>
      <c r="BW43">
        <v>1</v>
      </c>
    </row>
    <row r="44" spans="3:75">
      <c r="C44">
        <v>2</v>
      </c>
      <c r="K44">
        <v>1</v>
      </c>
      <c r="S44">
        <v>0</v>
      </c>
      <c r="AA44">
        <v>1</v>
      </c>
      <c r="AI44">
        <v>1</v>
      </c>
      <c r="AQ44">
        <v>1</v>
      </c>
      <c r="AY44">
        <v>0</v>
      </c>
      <c r="BG44">
        <v>1</v>
      </c>
      <c r="BO44">
        <v>1</v>
      </c>
      <c r="BW44">
        <v>1</v>
      </c>
    </row>
    <row r="45" spans="3:75">
      <c r="C45">
        <v>2</v>
      </c>
      <c r="K45">
        <v>1</v>
      </c>
      <c r="S45">
        <v>0</v>
      </c>
      <c r="AA45">
        <v>1</v>
      </c>
      <c r="AI45">
        <v>1</v>
      </c>
      <c r="AQ45">
        <v>1</v>
      </c>
      <c r="AY45">
        <v>0</v>
      </c>
      <c r="BG45">
        <v>1</v>
      </c>
      <c r="BO45">
        <v>1</v>
      </c>
      <c r="BW45">
        <v>1</v>
      </c>
    </row>
    <row r="46" spans="3:75">
      <c r="C46">
        <v>2</v>
      </c>
      <c r="K46">
        <v>1</v>
      </c>
      <c r="S46">
        <v>0</v>
      </c>
      <c r="AA46">
        <v>1</v>
      </c>
      <c r="AI46">
        <v>1</v>
      </c>
      <c r="AQ46">
        <v>1</v>
      </c>
      <c r="AY46">
        <v>0</v>
      </c>
      <c r="BG46">
        <v>1</v>
      </c>
      <c r="BO46">
        <v>1</v>
      </c>
      <c r="BW46">
        <v>1</v>
      </c>
    </row>
    <row r="47" spans="3:75">
      <c r="C47">
        <v>2</v>
      </c>
      <c r="K47">
        <v>2</v>
      </c>
      <c r="S47">
        <v>0</v>
      </c>
      <c r="AA47">
        <v>1</v>
      </c>
      <c r="AI47">
        <v>1</v>
      </c>
      <c r="AQ47">
        <v>1</v>
      </c>
      <c r="AY47">
        <v>1</v>
      </c>
      <c r="BG47">
        <v>1</v>
      </c>
      <c r="BO47">
        <v>1</v>
      </c>
      <c r="BW47">
        <v>1</v>
      </c>
    </row>
    <row r="48" spans="3:75">
      <c r="C48">
        <v>2</v>
      </c>
      <c r="K48">
        <v>2</v>
      </c>
      <c r="S48">
        <v>1</v>
      </c>
      <c r="AA48">
        <v>1</v>
      </c>
      <c r="AI48">
        <v>1</v>
      </c>
      <c r="AQ48">
        <v>1</v>
      </c>
      <c r="AY48">
        <v>1</v>
      </c>
      <c r="BG48">
        <v>1</v>
      </c>
      <c r="BO48">
        <v>1</v>
      </c>
      <c r="BW48">
        <v>1</v>
      </c>
    </row>
    <row r="49" spans="3:75">
      <c r="C49">
        <v>2</v>
      </c>
      <c r="K49">
        <v>2</v>
      </c>
      <c r="S49">
        <v>1</v>
      </c>
      <c r="AA49">
        <v>1</v>
      </c>
      <c r="AI49">
        <v>1</v>
      </c>
      <c r="AQ49">
        <v>1</v>
      </c>
      <c r="AY49">
        <v>1</v>
      </c>
      <c r="BG49">
        <v>1</v>
      </c>
      <c r="BO49">
        <v>1</v>
      </c>
      <c r="BW49">
        <v>1</v>
      </c>
    </row>
    <row r="50" spans="3:75">
      <c r="C50">
        <v>2</v>
      </c>
      <c r="K50">
        <v>2</v>
      </c>
      <c r="S50">
        <v>1</v>
      </c>
      <c r="AA50">
        <v>1</v>
      </c>
      <c r="AI50">
        <v>1</v>
      </c>
      <c r="AQ50">
        <v>1</v>
      </c>
      <c r="AY50">
        <v>1</v>
      </c>
      <c r="BG50">
        <v>1</v>
      </c>
      <c r="BO50">
        <v>1</v>
      </c>
      <c r="BW50">
        <v>1</v>
      </c>
    </row>
    <row r="51" spans="3:75">
      <c r="C51">
        <v>2</v>
      </c>
      <c r="K51">
        <v>2</v>
      </c>
      <c r="S51">
        <v>1</v>
      </c>
      <c r="AA51">
        <v>1</v>
      </c>
      <c r="AI51">
        <v>1</v>
      </c>
      <c r="AQ51">
        <v>1</v>
      </c>
      <c r="AY51">
        <v>1</v>
      </c>
      <c r="BG51">
        <v>1</v>
      </c>
      <c r="BO51">
        <v>1</v>
      </c>
      <c r="BW51">
        <v>1</v>
      </c>
    </row>
    <row r="52" spans="3:75">
      <c r="C52">
        <v>2</v>
      </c>
      <c r="K52">
        <v>2</v>
      </c>
      <c r="S52">
        <v>1</v>
      </c>
      <c r="AA52">
        <v>1</v>
      </c>
      <c r="AI52">
        <v>1</v>
      </c>
      <c r="AQ52">
        <v>1</v>
      </c>
      <c r="AY52">
        <v>1</v>
      </c>
      <c r="BG52">
        <v>1</v>
      </c>
      <c r="BO52">
        <v>1</v>
      </c>
      <c r="BW52">
        <v>1</v>
      </c>
    </row>
    <row r="53" spans="3:75">
      <c r="C53">
        <v>2</v>
      </c>
      <c r="K53">
        <v>2</v>
      </c>
      <c r="S53">
        <v>1</v>
      </c>
      <c r="AA53">
        <v>1</v>
      </c>
      <c r="AI53">
        <v>1</v>
      </c>
      <c r="AQ53">
        <v>1</v>
      </c>
      <c r="AY53">
        <v>1</v>
      </c>
      <c r="BG53">
        <v>1</v>
      </c>
      <c r="BO53">
        <v>1</v>
      </c>
      <c r="BW53">
        <v>1</v>
      </c>
    </row>
    <row r="54" spans="3:75">
      <c r="C54">
        <v>2</v>
      </c>
      <c r="K54">
        <v>2</v>
      </c>
      <c r="S54">
        <v>1</v>
      </c>
      <c r="AA54">
        <v>1</v>
      </c>
      <c r="AI54">
        <v>1</v>
      </c>
      <c r="AQ54">
        <v>1</v>
      </c>
      <c r="AY54">
        <v>1</v>
      </c>
      <c r="BG54">
        <v>1</v>
      </c>
      <c r="BO54">
        <v>1</v>
      </c>
      <c r="BW54">
        <v>1</v>
      </c>
    </row>
    <row r="55" spans="3:75">
      <c r="C55">
        <v>2</v>
      </c>
      <c r="K55">
        <v>2</v>
      </c>
      <c r="S55">
        <v>1</v>
      </c>
      <c r="AA55">
        <v>1</v>
      </c>
      <c r="AI55">
        <v>1</v>
      </c>
      <c r="AQ55">
        <v>1</v>
      </c>
      <c r="AY55">
        <v>1</v>
      </c>
      <c r="BG55">
        <v>1</v>
      </c>
      <c r="BO55">
        <v>1</v>
      </c>
      <c r="BW55">
        <v>1</v>
      </c>
    </row>
    <row r="56" spans="3:75">
      <c r="C56">
        <v>2</v>
      </c>
      <c r="K56">
        <v>2</v>
      </c>
      <c r="S56">
        <v>1</v>
      </c>
      <c r="AA56">
        <v>1</v>
      </c>
      <c r="AI56">
        <v>1</v>
      </c>
      <c r="AQ56">
        <v>1</v>
      </c>
      <c r="AY56">
        <v>1</v>
      </c>
      <c r="BG56">
        <v>1</v>
      </c>
      <c r="BO56">
        <v>1</v>
      </c>
      <c r="BW56">
        <v>1</v>
      </c>
    </row>
    <row r="57" spans="3:75">
      <c r="C57">
        <v>2</v>
      </c>
      <c r="K57">
        <v>2</v>
      </c>
      <c r="S57">
        <v>1</v>
      </c>
      <c r="AA57">
        <v>1</v>
      </c>
      <c r="AI57">
        <v>1</v>
      </c>
      <c r="AQ57">
        <v>1</v>
      </c>
      <c r="AY57">
        <v>1</v>
      </c>
      <c r="BG57">
        <v>1</v>
      </c>
      <c r="BO57">
        <v>1</v>
      </c>
      <c r="BW57">
        <v>1</v>
      </c>
    </row>
    <row r="58" spans="3:75">
      <c r="C58">
        <v>2</v>
      </c>
      <c r="K58">
        <v>2</v>
      </c>
      <c r="S58">
        <v>1</v>
      </c>
      <c r="AA58">
        <v>1</v>
      </c>
      <c r="AI58">
        <v>1</v>
      </c>
      <c r="AQ58">
        <v>1</v>
      </c>
      <c r="AY58">
        <v>1</v>
      </c>
      <c r="BG58">
        <v>1</v>
      </c>
      <c r="BO58">
        <v>1</v>
      </c>
      <c r="BW58">
        <v>1</v>
      </c>
    </row>
    <row r="59" spans="3:75">
      <c r="C59">
        <v>3</v>
      </c>
      <c r="K59">
        <v>2</v>
      </c>
      <c r="S59">
        <v>1</v>
      </c>
      <c r="AA59">
        <v>1</v>
      </c>
      <c r="AI59">
        <v>2</v>
      </c>
      <c r="AQ59">
        <v>1</v>
      </c>
      <c r="AY59">
        <v>1</v>
      </c>
      <c r="BG59">
        <v>1</v>
      </c>
      <c r="BO59">
        <v>1</v>
      </c>
      <c r="BW59">
        <v>2</v>
      </c>
    </row>
    <row r="60" spans="3:75">
      <c r="C60">
        <v>3</v>
      </c>
      <c r="K60">
        <v>2</v>
      </c>
      <c r="S60">
        <v>1</v>
      </c>
      <c r="AA60">
        <v>1</v>
      </c>
      <c r="AI60">
        <v>2</v>
      </c>
      <c r="AQ60">
        <v>1</v>
      </c>
      <c r="AY60">
        <v>1</v>
      </c>
      <c r="BG60">
        <v>1</v>
      </c>
      <c r="BO60">
        <v>1</v>
      </c>
      <c r="BW60">
        <v>2</v>
      </c>
    </row>
    <row r="61" spans="3:75">
      <c r="C61">
        <v>3</v>
      </c>
      <c r="K61">
        <v>2</v>
      </c>
      <c r="S61">
        <v>1</v>
      </c>
      <c r="AA61">
        <v>1</v>
      </c>
      <c r="AI61">
        <v>2</v>
      </c>
      <c r="AQ61">
        <v>1</v>
      </c>
      <c r="AY61">
        <v>1</v>
      </c>
      <c r="BG61">
        <v>1</v>
      </c>
      <c r="BO61">
        <v>1</v>
      </c>
      <c r="BW61">
        <v>2</v>
      </c>
    </row>
    <row r="62" spans="3:75">
      <c r="C62">
        <v>3</v>
      </c>
      <c r="K62">
        <v>3</v>
      </c>
      <c r="S62">
        <v>1</v>
      </c>
      <c r="AA62">
        <v>1</v>
      </c>
      <c r="AI62">
        <v>2</v>
      </c>
      <c r="AQ62">
        <v>2</v>
      </c>
      <c r="AY62">
        <v>1</v>
      </c>
      <c r="BG62">
        <v>1</v>
      </c>
      <c r="BO62">
        <v>1</v>
      </c>
      <c r="BW62">
        <v>2</v>
      </c>
    </row>
    <row r="63" spans="3:75">
      <c r="C63">
        <v>3</v>
      </c>
      <c r="K63">
        <v>3</v>
      </c>
      <c r="S63">
        <v>1</v>
      </c>
      <c r="AA63">
        <v>1</v>
      </c>
      <c r="AI63">
        <v>2</v>
      </c>
      <c r="AQ63">
        <v>2</v>
      </c>
      <c r="AY63">
        <v>1</v>
      </c>
      <c r="BG63">
        <v>1</v>
      </c>
      <c r="BO63">
        <v>1</v>
      </c>
      <c r="BW63">
        <v>2</v>
      </c>
    </row>
    <row r="64" spans="3:75">
      <c r="C64">
        <v>3</v>
      </c>
      <c r="K64">
        <v>3</v>
      </c>
      <c r="S64">
        <v>1</v>
      </c>
      <c r="AA64">
        <v>1</v>
      </c>
      <c r="AI64">
        <v>2</v>
      </c>
      <c r="AQ64">
        <v>2</v>
      </c>
      <c r="AY64">
        <v>1</v>
      </c>
      <c r="BG64">
        <v>2</v>
      </c>
      <c r="BO64">
        <v>1</v>
      </c>
      <c r="BW64">
        <v>2</v>
      </c>
    </row>
    <row r="65" spans="3:75">
      <c r="C65">
        <v>3</v>
      </c>
      <c r="K65">
        <v>3</v>
      </c>
      <c r="S65">
        <v>1</v>
      </c>
      <c r="AA65">
        <v>2</v>
      </c>
      <c r="AI65">
        <v>2</v>
      </c>
      <c r="AQ65">
        <v>2</v>
      </c>
      <c r="AY65">
        <v>1</v>
      </c>
      <c r="BG65">
        <v>2</v>
      </c>
      <c r="BO65">
        <v>1</v>
      </c>
      <c r="BW65">
        <v>2</v>
      </c>
    </row>
    <row r="66" spans="3:75">
      <c r="C66">
        <v>3</v>
      </c>
      <c r="K66">
        <v>3</v>
      </c>
      <c r="S66">
        <v>2</v>
      </c>
      <c r="AA66">
        <v>2</v>
      </c>
      <c r="AI66">
        <v>2</v>
      </c>
      <c r="AQ66">
        <v>2</v>
      </c>
      <c r="AY66">
        <v>1</v>
      </c>
      <c r="BG66">
        <v>2</v>
      </c>
      <c r="BO66">
        <v>1</v>
      </c>
      <c r="BW66">
        <v>2</v>
      </c>
    </row>
    <row r="67" spans="3:75">
      <c r="C67">
        <v>3</v>
      </c>
      <c r="K67">
        <v>3</v>
      </c>
      <c r="S67">
        <v>2</v>
      </c>
      <c r="AA67">
        <v>2</v>
      </c>
      <c r="AI67">
        <v>2</v>
      </c>
      <c r="AQ67">
        <v>2</v>
      </c>
      <c r="AY67">
        <v>1</v>
      </c>
      <c r="BG67">
        <v>2</v>
      </c>
      <c r="BO67">
        <v>1</v>
      </c>
      <c r="BW67">
        <v>2</v>
      </c>
    </row>
    <row r="68" spans="3:75">
      <c r="C68">
        <v>3</v>
      </c>
      <c r="K68">
        <v>3</v>
      </c>
      <c r="S68">
        <v>2</v>
      </c>
      <c r="AA68">
        <v>2</v>
      </c>
      <c r="AI68">
        <v>3</v>
      </c>
      <c r="AQ68">
        <v>2</v>
      </c>
      <c r="AY68">
        <v>1</v>
      </c>
      <c r="BG68">
        <v>2</v>
      </c>
      <c r="BO68">
        <v>1</v>
      </c>
      <c r="BW68">
        <v>2</v>
      </c>
    </row>
    <row r="69" spans="3:75">
      <c r="C69">
        <v>3</v>
      </c>
      <c r="K69">
        <v>3</v>
      </c>
      <c r="S69">
        <v>2</v>
      </c>
      <c r="AA69">
        <v>2</v>
      </c>
      <c r="AI69">
        <v>3</v>
      </c>
      <c r="AQ69">
        <v>2</v>
      </c>
      <c r="AY69">
        <v>2</v>
      </c>
      <c r="BG69">
        <v>2</v>
      </c>
      <c r="BO69">
        <v>1</v>
      </c>
      <c r="BW69">
        <v>2</v>
      </c>
    </row>
    <row r="70" spans="3:75">
      <c r="C70">
        <v>3</v>
      </c>
      <c r="K70">
        <v>3</v>
      </c>
      <c r="S70">
        <v>2</v>
      </c>
      <c r="AA70">
        <v>2</v>
      </c>
      <c r="AI70">
        <v>3</v>
      </c>
      <c r="AQ70">
        <v>2</v>
      </c>
      <c r="AY70">
        <v>2</v>
      </c>
      <c r="BG70">
        <v>2</v>
      </c>
      <c r="BO70">
        <v>2</v>
      </c>
      <c r="BW70">
        <v>2</v>
      </c>
    </row>
    <row r="71" spans="3:75">
      <c r="C71">
        <v>3</v>
      </c>
      <c r="K71">
        <v>3</v>
      </c>
      <c r="S71">
        <v>2</v>
      </c>
      <c r="AA71">
        <v>2</v>
      </c>
      <c r="AI71">
        <v>3</v>
      </c>
      <c r="AQ71">
        <v>2</v>
      </c>
      <c r="AY71">
        <v>2</v>
      </c>
      <c r="BG71">
        <v>2</v>
      </c>
      <c r="BO71">
        <v>2</v>
      </c>
      <c r="BW71">
        <v>2</v>
      </c>
    </row>
    <row r="72" spans="3:75">
      <c r="C72">
        <v>3</v>
      </c>
      <c r="K72">
        <v>4</v>
      </c>
      <c r="S72">
        <v>2</v>
      </c>
      <c r="AA72">
        <v>2</v>
      </c>
      <c r="AI72">
        <v>3</v>
      </c>
      <c r="AQ72">
        <v>2</v>
      </c>
      <c r="AY72">
        <v>2</v>
      </c>
      <c r="BG72">
        <v>2</v>
      </c>
      <c r="BO72">
        <v>2</v>
      </c>
      <c r="BW72">
        <v>2</v>
      </c>
    </row>
    <row r="73" spans="3:75">
      <c r="C73">
        <v>3</v>
      </c>
      <c r="K73">
        <v>4</v>
      </c>
      <c r="S73">
        <v>2</v>
      </c>
      <c r="AA73">
        <v>2</v>
      </c>
      <c r="AI73">
        <v>3</v>
      </c>
      <c r="AQ73">
        <v>2</v>
      </c>
      <c r="AY73">
        <v>2</v>
      </c>
      <c r="BG73">
        <v>3</v>
      </c>
      <c r="BO73">
        <v>2</v>
      </c>
      <c r="BW73">
        <v>3</v>
      </c>
    </row>
    <row r="74" spans="3:75">
      <c r="C74">
        <v>4</v>
      </c>
      <c r="K74">
        <v>4</v>
      </c>
      <c r="S74">
        <v>2</v>
      </c>
      <c r="AA74">
        <v>2</v>
      </c>
      <c r="AI74">
        <v>4</v>
      </c>
      <c r="AQ74">
        <v>3</v>
      </c>
      <c r="AY74">
        <v>2</v>
      </c>
      <c r="BG74">
        <v>3</v>
      </c>
      <c r="BO74">
        <v>2</v>
      </c>
      <c r="BW74">
        <v>3</v>
      </c>
    </row>
    <row r="75" spans="3:75">
      <c r="C75">
        <v>4</v>
      </c>
      <c r="K75">
        <v>4</v>
      </c>
      <c r="S75">
        <v>3</v>
      </c>
      <c r="AA75">
        <v>3</v>
      </c>
      <c r="AI75">
        <v>4</v>
      </c>
      <c r="AQ75">
        <v>3</v>
      </c>
      <c r="AY75">
        <v>3</v>
      </c>
      <c r="BG75">
        <v>3</v>
      </c>
      <c r="BO75">
        <v>2</v>
      </c>
      <c r="BW75">
        <v>3</v>
      </c>
    </row>
    <row r="76" spans="3:75">
      <c r="C76">
        <v>4</v>
      </c>
      <c r="K76">
        <v>4</v>
      </c>
      <c r="S76">
        <v>3</v>
      </c>
      <c r="AA76">
        <v>3</v>
      </c>
      <c r="AI76">
        <v>4</v>
      </c>
      <c r="AQ76">
        <v>3</v>
      </c>
      <c r="AY76">
        <v>3</v>
      </c>
      <c r="BG76">
        <v>3</v>
      </c>
      <c r="BO76">
        <v>2</v>
      </c>
      <c r="BW76">
        <v>3</v>
      </c>
    </row>
    <row r="77" spans="3:75">
      <c r="C77">
        <v>4</v>
      </c>
      <c r="K77">
        <v>4</v>
      </c>
      <c r="S77">
        <v>4</v>
      </c>
      <c r="AA77">
        <v>3</v>
      </c>
      <c r="AI77">
        <v>4</v>
      </c>
      <c r="AQ77">
        <v>3</v>
      </c>
      <c r="AY77">
        <v>4</v>
      </c>
      <c r="BG77">
        <v>3</v>
      </c>
      <c r="BO77">
        <v>2</v>
      </c>
      <c r="BW77">
        <v>3</v>
      </c>
    </row>
    <row r="78" spans="3:75">
      <c r="C78">
        <v>5</v>
      </c>
      <c r="K78">
        <v>4</v>
      </c>
      <c r="S78">
        <v>4</v>
      </c>
      <c r="AA78">
        <v>3</v>
      </c>
      <c r="AI78">
        <v>5</v>
      </c>
      <c r="AQ78">
        <v>3</v>
      </c>
      <c r="AY78">
        <v>5</v>
      </c>
      <c r="BG78">
        <v>4</v>
      </c>
      <c r="BO78">
        <v>3</v>
      </c>
      <c r="BW78">
        <v>3</v>
      </c>
    </row>
    <row r="79" spans="3:75">
      <c r="C79">
        <v>5</v>
      </c>
      <c r="K79">
        <v>4</v>
      </c>
      <c r="S79">
        <v>5</v>
      </c>
      <c r="AI79">
        <v>5</v>
      </c>
      <c r="AQ79">
        <v>4</v>
      </c>
      <c r="BO79">
        <v>4</v>
      </c>
      <c r="BW79">
        <v>3</v>
      </c>
    </row>
    <row r="113" spans="1:75">
      <c r="A113" s="15" t="s">
        <v>445</v>
      </c>
    </row>
    <row r="114" spans="1:75">
      <c r="B114" t="s">
        <v>446</v>
      </c>
      <c r="C114" s="1" t="s">
        <v>371</v>
      </c>
      <c r="J114" t="s">
        <v>446</v>
      </c>
      <c r="K114" s="1" t="s">
        <v>372</v>
      </c>
      <c r="R114" t="s">
        <v>446</v>
      </c>
      <c r="S114" s="1" t="s">
        <v>373</v>
      </c>
      <c r="Z114" t="s">
        <v>446</v>
      </c>
      <c r="AA114" s="1" t="s">
        <v>374</v>
      </c>
      <c r="AB114" s="1"/>
      <c r="AC114" s="1"/>
      <c r="AD114" s="1"/>
      <c r="AE114" s="1"/>
      <c r="AF114" s="1"/>
      <c r="AG114" s="1"/>
      <c r="AH114" t="s">
        <v>446</v>
      </c>
      <c r="AI114" s="1" t="s">
        <v>375</v>
      </c>
      <c r="AJ114" s="1"/>
      <c r="AK114" s="1"/>
      <c r="AL114" s="1"/>
      <c r="AM114" s="1"/>
      <c r="AN114" s="1"/>
      <c r="AO114" s="1"/>
      <c r="AP114" t="s">
        <v>446</v>
      </c>
      <c r="AQ114" s="1" t="s">
        <v>376</v>
      </c>
      <c r="AR114" s="1"/>
      <c r="AS114" s="1"/>
      <c r="AT114" s="1"/>
      <c r="AU114" s="1"/>
      <c r="AV114" s="1"/>
      <c r="AW114" s="1"/>
      <c r="AX114" t="s">
        <v>446</v>
      </c>
      <c r="AY114" s="1" t="s">
        <v>377</v>
      </c>
      <c r="AZ114" s="1"/>
      <c r="BA114" s="1"/>
      <c r="BB114" s="1"/>
      <c r="BC114" s="1"/>
      <c r="BD114" s="1"/>
      <c r="BE114" s="1"/>
      <c r="BF114" t="s">
        <v>446</v>
      </c>
      <c r="BG114" s="1" t="s">
        <v>378</v>
      </c>
      <c r="BH114" s="1"/>
      <c r="BI114" s="1"/>
      <c r="BJ114" s="1"/>
      <c r="BK114" s="1"/>
      <c r="BL114" s="1"/>
      <c r="BM114" s="1"/>
      <c r="BN114" t="s">
        <v>446</v>
      </c>
      <c r="BO114" s="1" t="s">
        <v>379</v>
      </c>
      <c r="BP114" s="1"/>
      <c r="BQ114" s="1"/>
      <c r="BR114" s="1"/>
      <c r="BS114" s="1"/>
      <c r="BT114" s="1"/>
      <c r="BU114" s="1"/>
      <c r="BV114" t="s">
        <v>446</v>
      </c>
      <c r="BW114" s="1" t="s">
        <v>380</v>
      </c>
    </row>
    <row r="115" spans="1:75">
      <c r="B115">
        <v>-5</v>
      </c>
      <c r="C115">
        <f>COUNTIF(C4:C79,-5)</f>
        <v>0</v>
      </c>
      <c r="J115">
        <v>-5</v>
      </c>
      <c r="K115">
        <f>COUNTIF(K4:K79,-5)</f>
        <v>0</v>
      </c>
      <c r="R115">
        <v>-5</v>
      </c>
      <c r="S115">
        <f>COUNTIF(S4:S79,-5)</f>
        <v>0</v>
      </c>
      <c r="Z115">
        <v>-5</v>
      </c>
      <c r="AA115">
        <f>COUNTIF(AA4:AA79,-5)</f>
        <v>0</v>
      </c>
      <c r="AH115">
        <v>-5</v>
      </c>
      <c r="AI115">
        <f>COUNTIF(AI4:AI79,-5)</f>
        <v>0</v>
      </c>
      <c r="AP115">
        <v>-5</v>
      </c>
      <c r="AQ115">
        <f>COUNTIF(AQ4:AQ79,-5)</f>
        <v>0</v>
      </c>
      <c r="AX115">
        <v>-5</v>
      </c>
      <c r="AY115">
        <f>COUNTIF(AY4:AY79,-5)</f>
        <v>0</v>
      </c>
      <c r="BF115">
        <v>-5</v>
      </c>
      <c r="BG115">
        <f>COUNTIF(BG4:BG79,-5)</f>
        <v>0</v>
      </c>
      <c r="BN115">
        <v>-5</v>
      </c>
      <c r="BO115">
        <f>COUNTIF(BO4:BO79,-5)</f>
        <v>0</v>
      </c>
      <c r="BV115">
        <v>-5</v>
      </c>
      <c r="BW115">
        <f>COUNTIF(BW4:BW79,-5)</f>
        <v>0</v>
      </c>
    </row>
    <row r="116" spans="1:75">
      <c r="B116">
        <v>-4</v>
      </c>
      <c r="C116">
        <f>COUNTIF(C4:C79,-4)</f>
        <v>0</v>
      </c>
      <c r="J116">
        <v>-4</v>
      </c>
      <c r="K116">
        <f>COUNTIF(K4:K79,-4)</f>
        <v>0</v>
      </c>
      <c r="R116">
        <v>-4</v>
      </c>
      <c r="S116">
        <f>COUNTIF(S4:S79,-4)</f>
        <v>0</v>
      </c>
      <c r="Z116">
        <v>-4</v>
      </c>
      <c r="AA116">
        <f>COUNTIF(AA4:AA79,-4)</f>
        <v>0</v>
      </c>
      <c r="AH116">
        <v>-4</v>
      </c>
      <c r="AI116">
        <f>COUNTIF(AI4:AI79,-4)</f>
        <v>0</v>
      </c>
      <c r="AP116">
        <v>-4</v>
      </c>
      <c r="AQ116">
        <f>COUNTIF(AQ4:AQ79,-4)</f>
        <v>0</v>
      </c>
      <c r="AX116">
        <v>-4</v>
      </c>
      <c r="AY116">
        <f>COUNTIF(AY4:AY79,-4)</f>
        <v>0</v>
      </c>
      <c r="BF116">
        <v>-4</v>
      </c>
      <c r="BG116">
        <f>COUNTIF(BG4:BG79,-4)</f>
        <v>0</v>
      </c>
      <c r="BN116">
        <v>-4</v>
      </c>
      <c r="BO116">
        <f>COUNTIF(BO4:BO79,-4)</f>
        <v>0</v>
      </c>
      <c r="BV116">
        <v>-4</v>
      </c>
      <c r="BW116">
        <f>COUNTIF(BW4:BW79,-4)</f>
        <v>0</v>
      </c>
    </row>
    <row r="117" spans="1:75">
      <c r="B117">
        <v>-3</v>
      </c>
      <c r="C117">
        <f>COUNTIF(C4:C79,-3)</f>
        <v>1</v>
      </c>
      <c r="J117">
        <v>-3</v>
      </c>
      <c r="K117">
        <f>COUNTIF(K4:K79,-3)</f>
        <v>0</v>
      </c>
      <c r="R117">
        <v>-3</v>
      </c>
      <c r="S117">
        <f>COUNTIF(S4:S79,-3)</f>
        <v>0</v>
      </c>
      <c r="Z117">
        <v>-3</v>
      </c>
      <c r="AA117">
        <f>COUNTIF(AA4:AA79,-3)</f>
        <v>2</v>
      </c>
      <c r="AH117">
        <v>-3</v>
      </c>
      <c r="AI117">
        <f>COUNTIF(AI4:AI79,-3)</f>
        <v>0</v>
      </c>
      <c r="AP117">
        <v>-3</v>
      </c>
      <c r="AQ117">
        <f>COUNTIF(AQ4:AQ79,-3)</f>
        <v>1</v>
      </c>
      <c r="AX117">
        <v>-3</v>
      </c>
      <c r="AY117">
        <f>COUNTIF(AY4:AY79,-3)</f>
        <v>0</v>
      </c>
      <c r="BF117">
        <v>-3</v>
      </c>
      <c r="BG117">
        <f>COUNTIF(BG4:BG79,-3)</f>
        <v>0</v>
      </c>
      <c r="BN117">
        <v>-3</v>
      </c>
      <c r="BO117">
        <f>COUNTIF(BO4:BO79,-3)</f>
        <v>0</v>
      </c>
      <c r="BV117">
        <v>-3</v>
      </c>
      <c r="BW117">
        <f>COUNTIF(BW4:BW79,-3)</f>
        <v>0</v>
      </c>
    </row>
    <row r="118" spans="1:75">
      <c r="B118">
        <v>-2</v>
      </c>
      <c r="C118">
        <f>COUNTIF(C4:C79,-2)</f>
        <v>1</v>
      </c>
      <c r="J118">
        <v>-2</v>
      </c>
      <c r="K118">
        <f>COUNTIF(K4:K79,-2)</f>
        <v>1</v>
      </c>
      <c r="R118">
        <v>-2</v>
      </c>
      <c r="S118">
        <f>COUNTIF(S4:S79,-2)</f>
        <v>2</v>
      </c>
      <c r="Z118">
        <v>-2</v>
      </c>
      <c r="AA118">
        <f>COUNTIF(AA4:AA79,-2)</f>
        <v>2</v>
      </c>
      <c r="AH118">
        <v>-2</v>
      </c>
      <c r="AI118">
        <f>COUNTIF(AI4:AI79,-2)</f>
        <v>4</v>
      </c>
      <c r="AP118">
        <v>-2</v>
      </c>
      <c r="AQ118">
        <f>COUNTIF(AQ4:AQ79,-2)</f>
        <v>8</v>
      </c>
      <c r="AX118">
        <v>-2</v>
      </c>
      <c r="AY118">
        <f>COUNTIF(AY4:AY79,-2)</f>
        <v>4</v>
      </c>
      <c r="BF118">
        <v>-2</v>
      </c>
      <c r="BG118">
        <f>COUNTIF(BG4:BG79,-2)</f>
        <v>1</v>
      </c>
      <c r="BN118">
        <v>-2</v>
      </c>
      <c r="BO118">
        <f>COUNTIF(BO4:BO79,-2)</f>
        <v>3</v>
      </c>
      <c r="BV118">
        <v>-2</v>
      </c>
      <c r="BW118">
        <f>COUNTIF(BW4:BW79,-2)</f>
        <v>3</v>
      </c>
    </row>
    <row r="119" spans="1:75">
      <c r="B119">
        <v>-1</v>
      </c>
      <c r="C119">
        <f>COUNTIF(C4:C79,-1)</f>
        <v>2</v>
      </c>
      <c r="J119">
        <v>-1</v>
      </c>
      <c r="K119">
        <f>COUNTIF(K4:K79,-1)</f>
        <v>3</v>
      </c>
      <c r="R119">
        <v>-1</v>
      </c>
      <c r="S119">
        <f>COUNTIF(S4:S79,-1)</f>
        <v>3</v>
      </c>
      <c r="Z119">
        <v>-1</v>
      </c>
      <c r="AA119">
        <f>COUNTIF(AA4:AA79,-1)</f>
        <v>12</v>
      </c>
      <c r="AH119">
        <v>-1</v>
      </c>
      <c r="AI119">
        <f>COUNTIF(AI4:AI79,-1)</f>
        <v>10</v>
      </c>
      <c r="AP119">
        <v>-1</v>
      </c>
      <c r="AQ119">
        <f>COUNTIF(AQ4:AQ79,-1)</f>
        <v>5</v>
      </c>
      <c r="AX119">
        <v>-1</v>
      </c>
      <c r="AY119">
        <f>COUNTIF(AY4:AY79,-1)</f>
        <v>8</v>
      </c>
      <c r="BF119">
        <v>-1</v>
      </c>
      <c r="BG119">
        <f>COUNTIF(BG4:BG79,-1)</f>
        <v>10</v>
      </c>
      <c r="BN119">
        <v>-1</v>
      </c>
      <c r="BO119">
        <f>COUNTIF(BO4:BO79,-1)</f>
        <v>8</v>
      </c>
      <c r="BV119">
        <v>-1</v>
      </c>
      <c r="BW119">
        <f>COUNTIF(BW4:BW79,-1)</f>
        <v>2</v>
      </c>
    </row>
    <row r="120" spans="1:75">
      <c r="B120">
        <v>0</v>
      </c>
      <c r="C120">
        <f>COUNTIF(C4:C79,)</f>
        <v>15</v>
      </c>
      <c r="J120">
        <v>0</v>
      </c>
      <c r="K120">
        <f>COUNTIF(K4:K79,)</f>
        <v>13</v>
      </c>
      <c r="R120">
        <v>0</v>
      </c>
      <c r="S120">
        <f>COUNTIF(S4:S79,)</f>
        <v>39</v>
      </c>
      <c r="Z120">
        <v>0</v>
      </c>
      <c r="AA120">
        <f>COUNTIF(AA4:AA79,)</f>
        <v>24</v>
      </c>
      <c r="AH120">
        <v>0</v>
      </c>
      <c r="AI120">
        <f>COUNTIF(AI4:AI79,)</f>
        <v>20</v>
      </c>
      <c r="AP120">
        <v>0</v>
      </c>
      <c r="AQ120">
        <f>COUNTIF(AQ4:AQ79,)</f>
        <v>19</v>
      </c>
      <c r="AX120">
        <v>0</v>
      </c>
      <c r="AY120">
        <f>COUNTIF(AY4:AY79,)</f>
        <v>31</v>
      </c>
      <c r="BF120">
        <v>0</v>
      </c>
      <c r="BG120">
        <f>COUNTIF(BG4:BG79,)</f>
        <v>24</v>
      </c>
      <c r="BN120">
        <v>0</v>
      </c>
      <c r="BO120">
        <f>COUNTIF(BO4:BO79,)</f>
        <v>28</v>
      </c>
      <c r="BV120">
        <v>0</v>
      </c>
      <c r="BW120">
        <f>COUNTIF(BW4:BW79,)</f>
        <v>20</v>
      </c>
    </row>
    <row r="121" spans="1:75">
      <c r="B121">
        <v>1</v>
      </c>
      <c r="C121">
        <f>COUNTIF(C4:C79,1)</f>
        <v>15</v>
      </c>
      <c r="J121">
        <v>1</v>
      </c>
      <c r="K121">
        <f>COUNTIF(K4:K79,1)</f>
        <v>26</v>
      </c>
      <c r="R121">
        <v>1</v>
      </c>
      <c r="S121">
        <f>COUNTIF(S4:S79,1)</f>
        <v>18</v>
      </c>
      <c r="Z121">
        <v>1</v>
      </c>
      <c r="AA121">
        <f>COUNTIF(AA4:AA79,1)</f>
        <v>21</v>
      </c>
      <c r="AH121">
        <v>1</v>
      </c>
      <c r="AI121">
        <f>COUNTIF(AI4:AI79,1)</f>
        <v>21</v>
      </c>
      <c r="AP121">
        <v>1</v>
      </c>
      <c r="AQ121">
        <f>COUNTIF(AQ4:AQ79,1)</f>
        <v>25</v>
      </c>
      <c r="AX121">
        <v>1</v>
      </c>
      <c r="AY121">
        <f>COUNTIF(AY4:AY79,1)</f>
        <v>22</v>
      </c>
      <c r="BF121">
        <v>1</v>
      </c>
      <c r="BG121">
        <f>COUNTIF(BG4:BG79,1)</f>
        <v>25</v>
      </c>
      <c r="BN121">
        <v>1</v>
      </c>
      <c r="BO121">
        <f>COUNTIF(BO4:BO79,1)</f>
        <v>27</v>
      </c>
      <c r="BV121">
        <v>1</v>
      </c>
      <c r="BW121">
        <f>COUNTIF(BW4:BW79,1)</f>
        <v>30</v>
      </c>
    </row>
    <row r="122" spans="1:75">
      <c r="B122">
        <v>2</v>
      </c>
      <c r="C122">
        <f>COUNTIF(C4:C79,2)</f>
        <v>21</v>
      </c>
      <c r="J122">
        <v>2</v>
      </c>
      <c r="K122">
        <f>COUNTIF(K4:K79,2)</f>
        <v>15</v>
      </c>
      <c r="R122">
        <v>2</v>
      </c>
      <c r="S122">
        <f>COUNTIF(S4:S79,2)</f>
        <v>9</v>
      </c>
      <c r="Z122">
        <v>2</v>
      </c>
      <c r="AA122">
        <f>COUNTIF(AA4:AA79,2)</f>
        <v>10</v>
      </c>
      <c r="AH122">
        <v>2</v>
      </c>
      <c r="AI122">
        <f>COUNTIF(AI4:AI79,2)</f>
        <v>9</v>
      </c>
      <c r="AP122">
        <v>2</v>
      </c>
      <c r="AQ122">
        <f>COUNTIF(AQ4:AQ79,2)</f>
        <v>12</v>
      </c>
      <c r="AX122">
        <v>2</v>
      </c>
      <c r="AY122">
        <f>COUNTIF(AY4:AY79,2)</f>
        <v>6</v>
      </c>
      <c r="BF122">
        <v>2</v>
      </c>
      <c r="BG122">
        <f>COUNTIF(BG4:BG79,2)</f>
        <v>9</v>
      </c>
      <c r="BN122">
        <v>2</v>
      </c>
      <c r="BO122">
        <f>COUNTIF(BO4:BO79,2)</f>
        <v>8</v>
      </c>
      <c r="BV122">
        <v>2</v>
      </c>
      <c r="BW122">
        <f>COUNTIF(BW4:BW79,2)</f>
        <v>14</v>
      </c>
    </row>
    <row r="123" spans="1:75">
      <c r="B123">
        <v>3</v>
      </c>
      <c r="C123">
        <f>COUNTIF(C4:C79,3)</f>
        <v>15</v>
      </c>
      <c r="J123">
        <v>3</v>
      </c>
      <c r="K123">
        <f>COUNTIF(K4:K79,3)</f>
        <v>10</v>
      </c>
      <c r="R123">
        <v>3</v>
      </c>
      <c r="S123">
        <f>COUNTIF(S4:S79,3)</f>
        <v>2</v>
      </c>
      <c r="Z123">
        <v>3</v>
      </c>
      <c r="AA123">
        <f>COUNTIF(AA4:AA79,3)</f>
        <v>4</v>
      </c>
      <c r="AH123">
        <v>3</v>
      </c>
      <c r="AI123">
        <f>COUNTIF(AI4:AI79,3)</f>
        <v>6</v>
      </c>
      <c r="AP123">
        <v>3</v>
      </c>
      <c r="AQ123">
        <f>COUNTIF(AQ4:AQ79,3)</f>
        <v>5</v>
      </c>
      <c r="AX123">
        <v>3</v>
      </c>
      <c r="AY123">
        <f>COUNTIF(AY4:AY79,3)</f>
        <v>2</v>
      </c>
      <c r="BF123">
        <v>3</v>
      </c>
      <c r="BG123">
        <f>COUNTIF(BG4:BG79,3)</f>
        <v>5</v>
      </c>
      <c r="BN123">
        <v>3</v>
      </c>
      <c r="BO123">
        <f>COUNTIF(BO4:BO79,3)</f>
        <v>1</v>
      </c>
      <c r="BV123">
        <v>3</v>
      </c>
      <c r="BW123">
        <f>COUNTIF(BW4:BW79,3)</f>
        <v>7</v>
      </c>
    </row>
    <row r="124" spans="1:75">
      <c r="B124">
        <v>4</v>
      </c>
      <c r="C124">
        <f>COUNTIF(C4:C79,4)</f>
        <v>4</v>
      </c>
      <c r="J124">
        <v>4</v>
      </c>
      <c r="K124">
        <f>COUNTIF(K4:K79,4)</f>
        <v>8</v>
      </c>
      <c r="R124">
        <v>4</v>
      </c>
      <c r="S124">
        <f>COUNTIF(S4:S79,4)</f>
        <v>2</v>
      </c>
      <c r="Z124">
        <v>4</v>
      </c>
      <c r="AA124">
        <f>COUNTIF(AA4:AA79,4)</f>
        <v>0</v>
      </c>
      <c r="AH124">
        <v>4</v>
      </c>
      <c r="AI124">
        <f>COUNTIF(AI4:AI79,4)</f>
        <v>4</v>
      </c>
      <c r="AP124">
        <v>4</v>
      </c>
      <c r="AQ124">
        <f>COUNTIF(AQ4:AQ79,4)</f>
        <v>1</v>
      </c>
      <c r="AX124">
        <v>4</v>
      </c>
      <c r="AY124">
        <f>COUNTIF(AY4:AY79,4)</f>
        <v>1</v>
      </c>
      <c r="BF124">
        <v>4</v>
      </c>
      <c r="BG124">
        <f>COUNTIF(BG4:BG79,4)</f>
        <v>1</v>
      </c>
      <c r="BN124">
        <v>4</v>
      </c>
      <c r="BO124">
        <f>COUNTIF(BO4:BO79,4)</f>
        <v>1</v>
      </c>
      <c r="BV124">
        <v>4</v>
      </c>
      <c r="BW124">
        <f>COUNTIF(BW4:BW79,4)</f>
        <v>0</v>
      </c>
    </row>
    <row r="125" spans="1:75">
      <c r="B125">
        <v>5</v>
      </c>
      <c r="C125">
        <f>COUNTIF(C4:C79,5)</f>
        <v>2</v>
      </c>
      <c r="J125">
        <v>5</v>
      </c>
      <c r="K125">
        <f>COUNTIF(K4:K79,5)</f>
        <v>0</v>
      </c>
      <c r="R125">
        <v>5</v>
      </c>
      <c r="S125">
        <f>COUNTIF(S4:S79,5)</f>
        <v>1</v>
      </c>
      <c r="Z125">
        <v>5</v>
      </c>
      <c r="AA125">
        <f>COUNTIF(AA4:AA79,5)</f>
        <v>0</v>
      </c>
      <c r="AH125">
        <v>5</v>
      </c>
      <c r="AI125">
        <f>COUNTIF(AI4:AI79,5)</f>
        <v>2</v>
      </c>
      <c r="AP125">
        <v>5</v>
      </c>
      <c r="AQ125">
        <f>COUNTIF(AQ4:AQ79,5)</f>
        <v>0</v>
      </c>
      <c r="AX125">
        <v>5</v>
      </c>
      <c r="AY125">
        <f>COUNTIF(AY4:AY79,5)</f>
        <v>1</v>
      </c>
      <c r="BF125">
        <v>5</v>
      </c>
      <c r="BG125">
        <f>COUNTIF(BG4:BG79,5)</f>
        <v>0</v>
      </c>
      <c r="BN125">
        <v>5</v>
      </c>
      <c r="BO125">
        <f>COUNTIF(BO4:BO79,5)</f>
        <v>0</v>
      </c>
      <c r="BV125">
        <v>5</v>
      </c>
      <c r="BW125">
        <f>COUNTIF(BW4:BW79,5)</f>
        <v>0</v>
      </c>
    </row>
    <row r="161" spans="1:17">
      <c r="A161" s="1" t="s">
        <v>445</v>
      </c>
    </row>
    <row r="162" spans="1:17" s="1" customFormat="1">
      <c r="B162" s="1" t="s">
        <v>446</v>
      </c>
      <c r="C162" s="1" t="s">
        <v>371</v>
      </c>
      <c r="D162" s="1" t="s">
        <v>372</v>
      </c>
      <c r="E162" s="1" t="s">
        <v>373</v>
      </c>
      <c r="J162" s="1" t="s">
        <v>446</v>
      </c>
      <c r="K162" s="1" t="s">
        <v>374</v>
      </c>
      <c r="L162" s="1" t="s">
        <v>375</v>
      </c>
      <c r="M162" s="1" t="s">
        <v>376</v>
      </c>
      <c r="N162" s="1" t="s">
        <v>377</v>
      </c>
      <c r="O162" s="1" t="s">
        <v>378</v>
      </c>
      <c r="P162" s="1" t="s">
        <v>379</v>
      </c>
      <c r="Q162" s="1" t="s">
        <v>380</v>
      </c>
    </row>
    <row r="163" spans="1:17">
      <c r="B163">
        <v>-5</v>
      </c>
      <c r="C163">
        <v>0</v>
      </c>
      <c r="D163">
        <v>0</v>
      </c>
      <c r="E163">
        <v>0</v>
      </c>
      <c r="J163">
        <v>-5</v>
      </c>
      <c r="K163">
        <v>0</v>
      </c>
      <c r="L163">
        <v>0</v>
      </c>
      <c r="M163">
        <v>0</v>
      </c>
      <c r="N163">
        <v>0</v>
      </c>
      <c r="O163">
        <v>0</v>
      </c>
      <c r="P163">
        <v>0</v>
      </c>
      <c r="Q163">
        <v>0</v>
      </c>
    </row>
    <row r="164" spans="1:17">
      <c r="B164">
        <v>-4</v>
      </c>
      <c r="C164">
        <v>0</v>
      </c>
      <c r="D164">
        <v>0</v>
      </c>
      <c r="E164">
        <v>0</v>
      </c>
      <c r="J164">
        <v>-4</v>
      </c>
      <c r="K164">
        <v>0</v>
      </c>
      <c r="L164">
        <v>0</v>
      </c>
      <c r="M164">
        <v>0</v>
      </c>
      <c r="N164">
        <v>0</v>
      </c>
      <c r="O164">
        <v>0</v>
      </c>
      <c r="P164">
        <v>0</v>
      </c>
      <c r="Q164">
        <v>0</v>
      </c>
    </row>
    <row r="165" spans="1:17">
      <c r="B165">
        <v>-3</v>
      </c>
      <c r="C165">
        <v>1</v>
      </c>
      <c r="D165">
        <v>0</v>
      </c>
      <c r="E165">
        <v>0</v>
      </c>
      <c r="J165">
        <v>-3</v>
      </c>
      <c r="K165">
        <v>2</v>
      </c>
      <c r="L165">
        <v>0</v>
      </c>
      <c r="M165">
        <v>1</v>
      </c>
      <c r="N165">
        <v>0</v>
      </c>
      <c r="O165">
        <v>0</v>
      </c>
      <c r="P165">
        <v>0</v>
      </c>
      <c r="Q165">
        <v>0</v>
      </c>
    </row>
    <row r="166" spans="1:17">
      <c r="B166">
        <v>-2</v>
      </c>
      <c r="C166">
        <v>1</v>
      </c>
      <c r="D166">
        <v>1</v>
      </c>
      <c r="E166">
        <v>2</v>
      </c>
      <c r="J166">
        <v>-2</v>
      </c>
      <c r="K166">
        <v>2</v>
      </c>
      <c r="L166">
        <v>4</v>
      </c>
      <c r="M166">
        <v>8</v>
      </c>
      <c r="N166">
        <v>4</v>
      </c>
      <c r="O166">
        <v>1</v>
      </c>
      <c r="P166">
        <v>3</v>
      </c>
      <c r="Q166">
        <v>3</v>
      </c>
    </row>
    <row r="167" spans="1:17">
      <c r="B167">
        <v>-1</v>
      </c>
      <c r="C167">
        <v>2</v>
      </c>
      <c r="D167">
        <v>3</v>
      </c>
      <c r="E167">
        <v>3</v>
      </c>
      <c r="J167">
        <v>-1</v>
      </c>
      <c r="K167">
        <v>12</v>
      </c>
      <c r="L167">
        <v>10</v>
      </c>
      <c r="M167">
        <v>5</v>
      </c>
      <c r="N167">
        <v>8</v>
      </c>
      <c r="O167">
        <v>10</v>
      </c>
      <c r="P167">
        <v>8</v>
      </c>
      <c r="Q167">
        <v>2</v>
      </c>
    </row>
    <row r="168" spans="1:17">
      <c r="B168">
        <v>0</v>
      </c>
      <c r="C168">
        <v>15</v>
      </c>
      <c r="D168">
        <v>13</v>
      </c>
      <c r="E168">
        <v>39</v>
      </c>
      <c r="J168">
        <v>0</v>
      </c>
      <c r="K168">
        <v>24</v>
      </c>
      <c r="L168">
        <v>20</v>
      </c>
      <c r="M168">
        <v>19</v>
      </c>
      <c r="N168">
        <v>31</v>
      </c>
      <c r="O168">
        <v>24</v>
      </c>
      <c r="P168">
        <v>28</v>
      </c>
      <c r="Q168">
        <v>20</v>
      </c>
    </row>
    <row r="169" spans="1:17">
      <c r="B169">
        <v>1</v>
      </c>
      <c r="C169">
        <v>15</v>
      </c>
      <c r="D169">
        <v>26</v>
      </c>
      <c r="E169">
        <v>18</v>
      </c>
      <c r="J169">
        <v>1</v>
      </c>
      <c r="K169">
        <v>21</v>
      </c>
      <c r="L169">
        <v>21</v>
      </c>
      <c r="M169">
        <v>25</v>
      </c>
      <c r="N169">
        <v>22</v>
      </c>
      <c r="O169">
        <v>25</v>
      </c>
      <c r="P169">
        <v>27</v>
      </c>
      <c r="Q169">
        <v>30</v>
      </c>
    </row>
    <row r="170" spans="1:17">
      <c r="B170">
        <v>2</v>
      </c>
      <c r="C170">
        <v>21</v>
      </c>
      <c r="D170">
        <v>15</v>
      </c>
      <c r="E170">
        <v>9</v>
      </c>
      <c r="J170">
        <v>2</v>
      </c>
      <c r="K170">
        <v>10</v>
      </c>
      <c r="L170">
        <v>9</v>
      </c>
      <c r="M170">
        <v>12</v>
      </c>
      <c r="N170">
        <v>6</v>
      </c>
      <c r="O170">
        <v>9</v>
      </c>
      <c r="P170">
        <v>8</v>
      </c>
      <c r="Q170">
        <v>14</v>
      </c>
    </row>
    <row r="171" spans="1:17">
      <c r="B171">
        <v>3</v>
      </c>
      <c r="C171">
        <v>15</v>
      </c>
      <c r="D171">
        <v>10</v>
      </c>
      <c r="E171">
        <v>2</v>
      </c>
      <c r="J171">
        <v>3</v>
      </c>
      <c r="K171">
        <v>4</v>
      </c>
      <c r="L171">
        <v>6</v>
      </c>
      <c r="M171">
        <v>5</v>
      </c>
      <c r="N171">
        <v>2</v>
      </c>
      <c r="O171">
        <v>5</v>
      </c>
      <c r="P171">
        <v>1</v>
      </c>
      <c r="Q171">
        <v>7</v>
      </c>
    </row>
    <row r="172" spans="1:17">
      <c r="B172">
        <v>4</v>
      </c>
      <c r="C172">
        <v>4</v>
      </c>
      <c r="D172">
        <v>8</v>
      </c>
      <c r="E172">
        <v>2</v>
      </c>
      <c r="J172">
        <v>4</v>
      </c>
      <c r="K172">
        <v>0</v>
      </c>
      <c r="L172">
        <v>4</v>
      </c>
      <c r="M172">
        <v>1</v>
      </c>
      <c r="N172">
        <v>1</v>
      </c>
      <c r="O172">
        <v>1</v>
      </c>
      <c r="P172">
        <v>1</v>
      </c>
      <c r="Q172">
        <v>0</v>
      </c>
    </row>
    <row r="173" spans="1:17">
      <c r="B173">
        <v>5</v>
      </c>
      <c r="C173">
        <v>2</v>
      </c>
      <c r="D173">
        <v>0</v>
      </c>
      <c r="E173">
        <v>1</v>
      </c>
      <c r="J173">
        <v>5</v>
      </c>
      <c r="K173">
        <v>0</v>
      </c>
      <c r="L173">
        <v>2</v>
      </c>
      <c r="M173">
        <v>0</v>
      </c>
      <c r="N173">
        <v>1</v>
      </c>
      <c r="O173">
        <v>0</v>
      </c>
      <c r="P173">
        <v>0</v>
      </c>
      <c r="Q173">
        <v>0</v>
      </c>
    </row>
  </sheetData>
  <sortState xmlns:xlrd2="http://schemas.microsoft.com/office/spreadsheetml/2017/richdata2" ref="BO4:BO79">
    <sortCondition ref="BO4:BO79"/>
  </sortState>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06D93-611E-4EEE-B586-CA7719E318FD}">
  <dimension ref="A2:EA171"/>
  <sheetViews>
    <sheetView zoomScale="60" zoomScaleNormal="60" workbookViewId="0">
      <selection activeCell="CM27" sqref="CM27"/>
    </sheetView>
  </sheetViews>
  <sheetFormatPr defaultRowHeight="15"/>
  <cols>
    <col min="1" max="1" width="12" customWidth="1"/>
    <col min="4" max="4" width="10.85546875" customWidth="1"/>
    <col min="5" max="5" width="19.140625" customWidth="1"/>
    <col min="6" max="6" width="12.85546875" customWidth="1"/>
    <col min="7" max="7" width="14.28515625" customWidth="1"/>
    <col min="8" max="8" width="16.28515625" customWidth="1"/>
    <col min="9" max="9" width="15.5703125" customWidth="1"/>
    <col min="10" max="10" width="16.140625" customWidth="1"/>
    <col min="11" max="11" width="12.5703125" customWidth="1"/>
    <col min="12" max="12" width="20.7109375" customWidth="1"/>
    <col min="13" max="13" width="38.5703125" customWidth="1"/>
    <col min="14" max="14" width="60" customWidth="1"/>
    <col min="15" max="15" width="65.140625" customWidth="1"/>
    <col min="16" max="16" width="17.5703125" customWidth="1"/>
    <col min="17" max="17" width="12.28515625" customWidth="1"/>
    <col min="18" max="18" width="18.5703125" customWidth="1"/>
    <col min="19" max="19" width="13.5703125" customWidth="1"/>
    <col min="20" max="20" width="12.28515625" customWidth="1"/>
    <col min="21" max="21" width="18.5703125" customWidth="1"/>
    <col min="22" max="22" width="13.5703125" customWidth="1"/>
    <col min="23" max="23" width="14.28515625" customWidth="1"/>
    <col min="24" max="24" width="43.140625" bestFit="1" customWidth="1"/>
    <col min="25" max="25" width="38.85546875" bestFit="1" customWidth="1"/>
    <col min="26" max="28" width="14.5703125" customWidth="1"/>
    <col min="29" max="31" width="14.28515625" customWidth="1"/>
    <col min="33" max="33" width="14.85546875" bestFit="1" customWidth="1"/>
    <col min="34" max="34" width="17.85546875" bestFit="1" customWidth="1"/>
    <col min="36" max="36" width="14.85546875" bestFit="1" customWidth="1"/>
    <col min="37" max="37" width="17.85546875" bestFit="1" customWidth="1"/>
    <col min="40" max="40" width="15.5703125" customWidth="1"/>
    <col min="50" max="50" width="15.5703125" customWidth="1"/>
    <col min="53" max="53" width="23.7109375" customWidth="1"/>
  </cols>
  <sheetData>
    <row r="2" spans="1:131" ht="16.5" customHeight="1">
      <c r="AG2" s="8"/>
      <c r="AH2" s="8"/>
      <c r="AI2" s="8"/>
      <c r="AJ2" s="8" t="s">
        <v>447</v>
      </c>
      <c r="AK2" s="8"/>
      <c r="BE2" t="s">
        <v>448</v>
      </c>
    </row>
    <row r="3" spans="1:131" ht="46.5" customHeight="1">
      <c r="A3" s="9" t="s">
        <v>4</v>
      </c>
      <c r="B3" s="9" t="s">
        <v>5</v>
      </c>
      <c r="C3" s="9" t="s">
        <v>6</v>
      </c>
      <c r="D3" s="9" t="s">
        <v>7</v>
      </c>
      <c r="E3" s="9" t="s">
        <v>8</v>
      </c>
      <c r="F3" s="9" t="s">
        <v>368</v>
      </c>
      <c r="G3" s="9" t="s">
        <v>9</v>
      </c>
      <c r="H3" s="9" t="s">
        <v>369</v>
      </c>
      <c r="I3" s="9" t="s">
        <v>10</v>
      </c>
      <c r="J3" s="9" t="s">
        <v>11</v>
      </c>
      <c r="K3" s="9" t="s">
        <v>370</v>
      </c>
      <c r="L3" s="9" t="s">
        <v>12</v>
      </c>
      <c r="M3" s="9" t="s">
        <v>286</v>
      </c>
      <c r="N3" s="9" t="s">
        <v>290</v>
      </c>
      <c r="O3" s="9" t="s">
        <v>15</v>
      </c>
      <c r="P3" s="9" t="s">
        <v>16</v>
      </c>
      <c r="Q3" s="9" t="s">
        <v>17</v>
      </c>
      <c r="R3" s="9" t="s">
        <v>287</v>
      </c>
      <c r="S3" s="9" t="s">
        <v>18</v>
      </c>
      <c r="T3" s="9" t="s">
        <v>31</v>
      </c>
      <c r="U3" s="9" t="s">
        <v>288</v>
      </c>
      <c r="V3" s="9" t="s">
        <v>32</v>
      </c>
      <c r="W3" s="9" t="s">
        <v>304</v>
      </c>
      <c r="X3" s="9" t="s">
        <v>325</v>
      </c>
      <c r="Y3" s="9" t="s">
        <v>326</v>
      </c>
      <c r="Z3" s="10" t="s">
        <v>449</v>
      </c>
      <c r="AA3" s="10" t="s">
        <v>450</v>
      </c>
      <c r="AB3" s="10" t="s">
        <v>451</v>
      </c>
      <c r="AC3" s="10" t="s">
        <v>452</v>
      </c>
      <c r="AD3" s="10" t="s">
        <v>453</v>
      </c>
      <c r="AE3" s="10" t="s">
        <v>454</v>
      </c>
      <c r="AG3" s="15" t="s">
        <v>455</v>
      </c>
      <c r="AH3" s="15" t="s">
        <v>456</v>
      </c>
      <c r="AI3" s="8"/>
      <c r="AJ3" s="15" t="s">
        <v>455</v>
      </c>
      <c r="AK3" s="15" t="s">
        <v>456</v>
      </c>
      <c r="AN3" s="1" t="s">
        <v>457</v>
      </c>
      <c r="AX3" s="1" t="s">
        <v>458</v>
      </c>
      <c r="BE3" s="1" t="s">
        <v>457</v>
      </c>
      <c r="BI3" s="1" t="s">
        <v>458</v>
      </c>
      <c r="CE3" t="s">
        <v>459</v>
      </c>
      <c r="CM3" s="25" t="s">
        <v>460</v>
      </c>
      <c r="DL3" s="47" t="s">
        <v>461</v>
      </c>
      <c r="DP3" s="1" t="s">
        <v>457</v>
      </c>
      <c r="DX3" s="1" t="s">
        <v>458</v>
      </c>
    </row>
    <row r="4" spans="1:131">
      <c r="A4" s="6">
        <v>32</v>
      </c>
      <c r="B4" s="6">
        <v>4</v>
      </c>
      <c r="C4" s="6" t="s">
        <v>123</v>
      </c>
      <c r="D4" s="6">
        <v>20</v>
      </c>
      <c r="E4" s="6" t="s">
        <v>71</v>
      </c>
      <c r="F4" s="6">
        <v>2</v>
      </c>
      <c r="G4" s="6" t="s">
        <v>79</v>
      </c>
      <c r="H4" s="6">
        <v>2</v>
      </c>
      <c r="I4" s="6" t="s">
        <v>162</v>
      </c>
      <c r="J4" s="6" t="s">
        <v>48</v>
      </c>
      <c r="K4" s="6">
        <v>1</v>
      </c>
      <c r="L4" s="6"/>
      <c r="M4" s="6">
        <v>2</v>
      </c>
      <c r="N4" s="6">
        <v>2</v>
      </c>
      <c r="O4" s="6" t="s">
        <v>59</v>
      </c>
      <c r="P4" s="6">
        <v>0</v>
      </c>
      <c r="Q4" s="6" t="s">
        <v>124</v>
      </c>
      <c r="R4" s="6">
        <v>2</v>
      </c>
      <c r="S4" s="6" t="s">
        <v>51</v>
      </c>
      <c r="T4" s="6" t="s">
        <v>50</v>
      </c>
      <c r="U4" s="6">
        <v>1</v>
      </c>
      <c r="V4" s="6" t="s">
        <v>67</v>
      </c>
      <c r="W4" s="6">
        <v>2</v>
      </c>
      <c r="X4" s="6" t="s">
        <v>164</v>
      </c>
      <c r="Y4" s="6" t="s">
        <v>163</v>
      </c>
      <c r="Z4" t="s">
        <v>462</v>
      </c>
      <c r="AA4" t="s">
        <v>463</v>
      </c>
      <c r="AB4" t="s">
        <v>464</v>
      </c>
      <c r="AC4" t="s">
        <v>465</v>
      </c>
      <c r="AG4" t="s">
        <v>466</v>
      </c>
      <c r="AH4" t="s">
        <v>467</v>
      </c>
      <c r="AJ4" t="s">
        <v>466</v>
      </c>
      <c r="AK4" t="s">
        <v>467</v>
      </c>
      <c r="AN4" s="1" t="s">
        <v>468</v>
      </c>
      <c r="AO4" s="1" t="s">
        <v>469</v>
      </c>
      <c r="AP4" t="s">
        <v>470</v>
      </c>
      <c r="AR4" s="1" t="s">
        <v>471</v>
      </c>
      <c r="AX4" s="1" t="s">
        <v>468</v>
      </c>
      <c r="AY4" s="1" t="s">
        <v>469</v>
      </c>
      <c r="AZ4" t="s">
        <v>470</v>
      </c>
      <c r="BB4" s="1" t="s">
        <v>471</v>
      </c>
      <c r="BE4" s="1" t="s">
        <v>468</v>
      </c>
      <c r="BF4" s="1" t="s">
        <v>469</v>
      </c>
      <c r="BG4" t="s">
        <v>470</v>
      </c>
      <c r="BI4" s="1" t="s">
        <v>468</v>
      </c>
      <c r="BJ4" s="1" t="s">
        <v>469</v>
      </c>
      <c r="BK4" t="s">
        <v>470</v>
      </c>
      <c r="BP4" s="1" t="s">
        <v>468</v>
      </c>
      <c r="BQ4" s="1" t="s">
        <v>50</v>
      </c>
      <c r="BR4" s="1" t="s">
        <v>401</v>
      </c>
      <c r="CE4" s="1" t="s">
        <v>468</v>
      </c>
      <c r="CF4" s="1" t="s">
        <v>50</v>
      </c>
      <c r="CG4" s="1" t="s">
        <v>401</v>
      </c>
      <c r="CI4" s="1"/>
      <c r="CM4" s="1" t="s">
        <v>17</v>
      </c>
      <c r="CN4" s="1" t="s">
        <v>472</v>
      </c>
      <c r="CO4" s="1" t="s">
        <v>473</v>
      </c>
      <c r="CP4" s="1" t="s">
        <v>449</v>
      </c>
      <c r="CQ4" s="1" t="s">
        <v>450</v>
      </c>
      <c r="CR4" s="1" t="s">
        <v>451</v>
      </c>
      <c r="CS4" s="1" t="s">
        <v>452</v>
      </c>
      <c r="CT4" s="1" t="s">
        <v>453</v>
      </c>
      <c r="CU4" s="1" t="s">
        <v>454</v>
      </c>
      <c r="CZ4" s="1" t="s">
        <v>17</v>
      </c>
      <c r="DA4" s="1" t="s">
        <v>347</v>
      </c>
      <c r="DB4" s="1" t="s">
        <v>449</v>
      </c>
      <c r="DC4" s="1" t="s">
        <v>450</v>
      </c>
      <c r="DD4" s="1" t="s">
        <v>451</v>
      </c>
      <c r="DE4" s="1" t="s">
        <v>452</v>
      </c>
      <c r="DF4" s="1" t="s">
        <v>453</v>
      </c>
      <c r="DG4" s="1" t="s">
        <v>454</v>
      </c>
      <c r="DP4" s="1" t="s">
        <v>468</v>
      </c>
      <c r="DQ4" s="1" t="s">
        <v>469</v>
      </c>
      <c r="DS4" s="1" t="s">
        <v>474</v>
      </c>
      <c r="DX4" s="1" t="s">
        <v>468</v>
      </c>
      <c r="DY4" s="1" t="s">
        <v>469</v>
      </c>
      <c r="EA4" s="1" t="s">
        <v>474</v>
      </c>
    </row>
    <row r="5" spans="1:131">
      <c r="A5" s="6">
        <v>43</v>
      </c>
      <c r="B5" s="6">
        <v>5</v>
      </c>
      <c r="C5" s="6" t="s">
        <v>45</v>
      </c>
      <c r="D5" s="6">
        <v>19</v>
      </c>
      <c r="E5" s="6" t="s">
        <v>71</v>
      </c>
      <c r="F5" s="6">
        <v>2</v>
      </c>
      <c r="G5" s="6" t="s">
        <v>79</v>
      </c>
      <c r="H5" s="6">
        <v>2</v>
      </c>
      <c r="I5" s="6" t="s">
        <v>105</v>
      </c>
      <c r="J5" s="6" t="s">
        <v>48</v>
      </c>
      <c r="K5" s="6">
        <v>1</v>
      </c>
      <c r="L5" s="6"/>
      <c r="M5" s="6">
        <v>3</v>
      </c>
      <c r="N5" s="6">
        <v>3</v>
      </c>
      <c r="O5" s="6" t="s">
        <v>49</v>
      </c>
      <c r="P5" s="6">
        <v>0</v>
      </c>
      <c r="Q5" s="6" t="s">
        <v>50</v>
      </c>
      <c r="R5" s="6">
        <v>1</v>
      </c>
      <c r="S5" s="6" t="s">
        <v>51</v>
      </c>
      <c r="T5" s="6" t="s">
        <v>54</v>
      </c>
      <c r="U5" s="6">
        <v>2</v>
      </c>
      <c r="V5" s="6" t="s">
        <v>55</v>
      </c>
      <c r="W5" s="6">
        <v>1</v>
      </c>
      <c r="X5" s="6" t="s">
        <v>190</v>
      </c>
      <c r="Y5" s="6" t="s">
        <v>191</v>
      </c>
      <c r="Z5" t="s">
        <v>475</v>
      </c>
      <c r="AA5" t="s">
        <v>476</v>
      </c>
      <c r="AB5" t="s">
        <v>477</v>
      </c>
      <c r="AC5" t="s">
        <v>477</v>
      </c>
      <c r="AD5" t="s">
        <v>478</v>
      </c>
      <c r="AE5" t="s">
        <v>479</v>
      </c>
      <c r="AG5" t="s">
        <v>480</v>
      </c>
      <c r="AH5" t="s">
        <v>481</v>
      </c>
      <c r="AJ5" t="s">
        <v>480</v>
      </c>
      <c r="AK5" t="s">
        <v>481</v>
      </c>
      <c r="AN5" t="s">
        <v>477</v>
      </c>
      <c r="AO5">
        <v>29</v>
      </c>
      <c r="AP5">
        <v>1</v>
      </c>
      <c r="AR5" s="5">
        <f t="shared" ref="AR5:AR10" si="0">(AO5/167)*100</f>
        <v>17.365269461077844</v>
      </c>
      <c r="AW5" t="s">
        <v>482</v>
      </c>
      <c r="AX5" t="s">
        <v>464</v>
      </c>
      <c r="AY5">
        <v>7</v>
      </c>
      <c r="AZ5">
        <v>1</v>
      </c>
      <c r="BB5" s="5">
        <f t="shared" ref="BB5:BB10" si="1">(AY5/131)*100</f>
        <v>5.343511450381679</v>
      </c>
      <c r="BE5" s="11" t="s">
        <v>477</v>
      </c>
      <c r="BF5">
        <v>29</v>
      </c>
      <c r="BG5">
        <v>1</v>
      </c>
      <c r="BI5" t="s">
        <v>467</v>
      </c>
      <c r="BJ5">
        <v>1</v>
      </c>
      <c r="BK5">
        <v>1</v>
      </c>
      <c r="BP5" s="11" t="s">
        <v>477</v>
      </c>
      <c r="BQ5">
        <v>29</v>
      </c>
      <c r="BR5">
        <v>7</v>
      </c>
      <c r="CE5" s="11" t="s">
        <v>477</v>
      </c>
      <c r="CF5">
        <v>29</v>
      </c>
      <c r="CG5">
        <v>7</v>
      </c>
      <c r="CI5" s="5">
        <f>CF5/7</f>
        <v>4.1428571428571432</v>
      </c>
      <c r="CM5" s="6">
        <v>1</v>
      </c>
      <c r="CN5" s="6" t="s">
        <v>71</v>
      </c>
      <c r="CO5" s="6" t="s">
        <v>192</v>
      </c>
      <c r="CP5" s="7" t="s">
        <v>463</v>
      </c>
      <c r="CQ5" s="7" t="s">
        <v>483</v>
      </c>
      <c r="CR5" s="7"/>
      <c r="CS5" s="7"/>
      <c r="CT5" s="7"/>
      <c r="CU5" s="24"/>
      <c r="CZ5" s="6">
        <v>2</v>
      </c>
      <c r="DA5" s="6" t="s">
        <v>162</v>
      </c>
      <c r="DB5" s="6" t="s">
        <v>462</v>
      </c>
      <c r="DC5" s="6" t="s">
        <v>463</v>
      </c>
      <c r="DD5" s="6" t="s">
        <v>464</v>
      </c>
      <c r="DE5" s="6" t="s">
        <v>465</v>
      </c>
      <c r="DF5" s="6"/>
      <c r="DG5" s="23"/>
      <c r="DP5" t="s">
        <v>477</v>
      </c>
      <c r="DQ5">
        <v>29</v>
      </c>
      <c r="DS5" t="s">
        <v>477</v>
      </c>
      <c r="DX5" t="s">
        <v>464</v>
      </c>
      <c r="DY5">
        <v>7</v>
      </c>
      <c r="EA5" t="s">
        <v>464</v>
      </c>
    </row>
    <row r="6" spans="1:131">
      <c r="A6" s="6">
        <v>16</v>
      </c>
      <c r="B6" s="6">
        <v>4</v>
      </c>
      <c r="C6" s="6" t="s">
        <v>45</v>
      </c>
      <c r="D6" s="6">
        <v>21</v>
      </c>
      <c r="E6" s="6" t="s">
        <v>58</v>
      </c>
      <c r="F6" s="6">
        <v>1</v>
      </c>
      <c r="G6" s="6" t="s">
        <v>64</v>
      </c>
      <c r="H6" s="6">
        <v>1</v>
      </c>
      <c r="I6" s="6" t="s">
        <v>105</v>
      </c>
      <c r="J6" s="6" t="s">
        <v>48</v>
      </c>
      <c r="K6" s="6">
        <v>1</v>
      </c>
      <c r="L6" s="6"/>
      <c r="M6" s="6">
        <v>0</v>
      </c>
      <c r="N6" s="6">
        <v>2</v>
      </c>
      <c r="O6" s="6" t="s">
        <v>59</v>
      </c>
      <c r="P6" s="6">
        <v>3</v>
      </c>
      <c r="Q6" s="6" t="s">
        <v>50</v>
      </c>
      <c r="R6" s="6">
        <v>1</v>
      </c>
      <c r="S6" s="6" t="s">
        <v>84</v>
      </c>
      <c r="T6" s="6" t="s">
        <v>54</v>
      </c>
      <c r="U6" s="6">
        <v>2</v>
      </c>
      <c r="V6" s="6" t="s">
        <v>65</v>
      </c>
      <c r="W6" s="6">
        <v>1</v>
      </c>
      <c r="X6" s="6" t="s">
        <v>106</v>
      </c>
      <c r="Y6" s="6" t="s">
        <v>108</v>
      </c>
      <c r="Z6" t="s">
        <v>464</v>
      </c>
      <c r="AA6" t="s">
        <v>463</v>
      </c>
      <c r="AB6" t="s">
        <v>477</v>
      </c>
      <c r="AC6" t="s">
        <v>484</v>
      </c>
      <c r="AG6" t="s">
        <v>485</v>
      </c>
      <c r="AH6" t="s">
        <v>486</v>
      </c>
      <c r="AJ6" t="s">
        <v>485</v>
      </c>
      <c r="AK6" t="s">
        <v>486</v>
      </c>
      <c r="AN6" t="s">
        <v>463</v>
      </c>
      <c r="AO6">
        <v>21</v>
      </c>
      <c r="AP6">
        <v>1</v>
      </c>
      <c r="AR6" s="5">
        <f t="shared" si="0"/>
        <v>12.574850299401197</v>
      </c>
      <c r="AX6" t="s">
        <v>477</v>
      </c>
      <c r="AY6">
        <v>7</v>
      </c>
      <c r="AZ6">
        <v>1</v>
      </c>
      <c r="BB6" s="5">
        <f t="shared" si="1"/>
        <v>5.343511450381679</v>
      </c>
      <c r="BE6" s="11" t="s">
        <v>463</v>
      </c>
      <c r="BF6">
        <v>21</v>
      </c>
      <c r="BG6">
        <v>1</v>
      </c>
      <c r="BI6" t="s">
        <v>486</v>
      </c>
      <c r="BJ6">
        <v>1</v>
      </c>
      <c r="BK6">
        <v>1</v>
      </c>
      <c r="BP6" s="11" t="s">
        <v>463</v>
      </c>
      <c r="BQ6">
        <v>21</v>
      </c>
      <c r="BR6">
        <v>7</v>
      </c>
      <c r="CE6" s="11" t="s">
        <v>463</v>
      </c>
      <c r="CF6">
        <v>21</v>
      </c>
      <c r="CG6">
        <v>7</v>
      </c>
      <c r="CI6" s="5">
        <f t="shared" ref="CI6:CI7" si="2">CF6/7</f>
        <v>3</v>
      </c>
      <c r="CM6" s="6">
        <v>1</v>
      </c>
      <c r="CN6" s="6" t="s">
        <v>71</v>
      </c>
      <c r="CO6" s="6" t="s">
        <v>195</v>
      </c>
      <c r="CP6" s="6" t="s">
        <v>477</v>
      </c>
      <c r="CQ6" s="6" t="s">
        <v>463</v>
      </c>
      <c r="CR6" s="6" t="s">
        <v>487</v>
      </c>
      <c r="CS6" s="6" t="s">
        <v>463</v>
      </c>
      <c r="CT6" s="6" t="s">
        <v>477</v>
      </c>
      <c r="CU6" s="23" t="s">
        <v>488</v>
      </c>
      <c r="CZ6" s="6">
        <v>1</v>
      </c>
      <c r="DA6" s="6" t="s">
        <v>105</v>
      </c>
      <c r="DB6" s="7" t="s">
        <v>475</v>
      </c>
      <c r="DC6" s="7" t="s">
        <v>476</v>
      </c>
      <c r="DD6" s="7" t="s">
        <v>477</v>
      </c>
      <c r="DE6" s="7" t="s">
        <v>477</v>
      </c>
      <c r="DF6" s="7" t="s">
        <v>478</v>
      </c>
      <c r="DG6" s="24" t="s">
        <v>479</v>
      </c>
      <c r="DP6" t="s">
        <v>463</v>
      </c>
      <c r="DQ6">
        <v>21</v>
      </c>
      <c r="DS6" t="s">
        <v>477</v>
      </c>
      <c r="DX6" t="s">
        <v>477</v>
      </c>
      <c r="DY6">
        <v>7</v>
      </c>
      <c r="EA6" t="s">
        <v>464</v>
      </c>
    </row>
    <row r="7" spans="1:131">
      <c r="A7" s="7">
        <v>7</v>
      </c>
      <c r="B7" s="7">
        <v>4</v>
      </c>
      <c r="C7" s="7" t="s">
        <v>45</v>
      </c>
      <c r="D7" s="7">
        <v>19</v>
      </c>
      <c r="E7" s="7" t="s">
        <v>71</v>
      </c>
      <c r="F7" s="7">
        <v>2</v>
      </c>
      <c r="G7" s="7" t="s">
        <v>79</v>
      </c>
      <c r="H7" s="7">
        <v>2</v>
      </c>
      <c r="I7" s="7" t="s">
        <v>80</v>
      </c>
      <c r="J7" s="7" t="s">
        <v>48</v>
      </c>
      <c r="K7" s="7">
        <v>1</v>
      </c>
      <c r="L7" s="7"/>
      <c r="M7" s="7">
        <v>1</v>
      </c>
      <c r="N7" s="7">
        <v>3</v>
      </c>
      <c r="O7" s="7" t="s">
        <v>59</v>
      </c>
      <c r="P7" s="7">
        <v>3</v>
      </c>
      <c r="Q7" s="7" t="s">
        <v>81</v>
      </c>
      <c r="R7" s="7">
        <v>1</v>
      </c>
      <c r="S7" s="7" t="s">
        <v>65</v>
      </c>
      <c r="T7" s="7" t="s">
        <v>54</v>
      </c>
      <c r="U7" s="7">
        <v>2</v>
      </c>
      <c r="V7" s="7" t="s">
        <v>67</v>
      </c>
      <c r="W7" s="7">
        <v>1</v>
      </c>
      <c r="X7" s="7" t="s">
        <v>82</v>
      </c>
      <c r="Y7" s="7" t="s">
        <v>83</v>
      </c>
      <c r="Z7" t="s">
        <v>489</v>
      </c>
      <c r="AG7" t="s">
        <v>490</v>
      </c>
      <c r="AH7" t="s">
        <v>491</v>
      </c>
      <c r="AJ7" t="s">
        <v>490</v>
      </c>
      <c r="AK7" t="s">
        <v>491</v>
      </c>
      <c r="AN7" t="s">
        <v>464</v>
      </c>
      <c r="AO7">
        <v>19</v>
      </c>
      <c r="AP7">
        <v>1</v>
      </c>
      <c r="AR7" s="5">
        <f t="shared" si="0"/>
        <v>11.377245508982035</v>
      </c>
      <c r="AX7" t="s">
        <v>463</v>
      </c>
      <c r="AY7">
        <v>7</v>
      </c>
      <c r="AZ7">
        <v>1</v>
      </c>
      <c r="BB7" s="5">
        <f t="shared" si="1"/>
        <v>5.343511450381679</v>
      </c>
      <c r="BE7" t="s">
        <v>464</v>
      </c>
      <c r="BF7">
        <v>19</v>
      </c>
      <c r="BG7">
        <v>1</v>
      </c>
      <c r="BI7" t="s">
        <v>492</v>
      </c>
      <c r="BJ7">
        <v>1</v>
      </c>
      <c r="BK7">
        <v>1</v>
      </c>
      <c r="BP7" t="s">
        <v>464</v>
      </c>
      <c r="BQ7">
        <v>19</v>
      </c>
      <c r="BR7">
        <v>7</v>
      </c>
      <c r="CE7" t="s">
        <v>464</v>
      </c>
      <c r="CF7">
        <v>19</v>
      </c>
      <c r="CG7">
        <v>7</v>
      </c>
      <c r="CI7" s="5">
        <f t="shared" si="2"/>
        <v>2.7142857142857144</v>
      </c>
      <c r="CM7" s="6">
        <v>1</v>
      </c>
      <c r="CN7" s="6" t="s">
        <v>71</v>
      </c>
      <c r="CO7" s="6" t="s">
        <v>142</v>
      </c>
      <c r="CP7" s="7" t="s">
        <v>479</v>
      </c>
      <c r="CQ7" s="7" t="s">
        <v>493</v>
      </c>
      <c r="CR7" s="7" t="s">
        <v>477</v>
      </c>
      <c r="CS7" s="7" t="s">
        <v>494</v>
      </c>
      <c r="CT7" s="7" t="s">
        <v>495</v>
      </c>
      <c r="CU7" s="24" t="s">
        <v>496</v>
      </c>
      <c r="CZ7" s="6">
        <v>1</v>
      </c>
      <c r="DA7" s="6" t="s">
        <v>105</v>
      </c>
      <c r="DB7" s="6" t="s">
        <v>464</v>
      </c>
      <c r="DC7" s="6" t="s">
        <v>463</v>
      </c>
      <c r="DD7" s="6" t="s">
        <v>477</v>
      </c>
      <c r="DE7" s="6" t="s">
        <v>484</v>
      </c>
      <c r="DF7" s="6"/>
      <c r="DG7" s="23"/>
      <c r="DP7" t="s">
        <v>464</v>
      </c>
      <c r="DQ7">
        <v>19</v>
      </c>
      <c r="DS7" t="s">
        <v>477</v>
      </c>
      <c r="DX7" t="s">
        <v>463</v>
      </c>
      <c r="DY7">
        <v>7</v>
      </c>
      <c r="EA7" t="s">
        <v>464</v>
      </c>
    </row>
    <row r="8" spans="1:131">
      <c r="A8" s="6">
        <v>55</v>
      </c>
      <c r="B8" s="6">
        <v>5</v>
      </c>
      <c r="C8" s="6" t="s">
        <v>123</v>
      </c>
      <c r="D8" s="6">
        <v>21</v>
      </c>
      <c r="E8" s="6" t="s">
        <v>71</v>
      </c>
      <c r="F8" s="6">
        <v>2</v>
      </c>
      <c r="G8" s="6" t="s">
        <v>79</v>
      </c>
      <c r="H8" s="6">
        <v>2</v>
      </c>
      <c r="I8" s="6" t="s">
        <v>80</v>
      </c>
      <c r="J8" s="6" t="s">
        <v>48</v>
      </c>
      <c r="K8" s="6">
        <v>1</v>
      </c>
      <c r="L8" s="6"/>
      <c r="M8" s="6">
        <v>1</v>
      </c>
      <c r="N8" s="6">
        <v>1</v>
      </c>
      <c r="O8" s="6" t="s">
        <v>59</v>
      </c>
      <c r="P8" s="6">
        <v>2</v>
      </c>
      <c r="Q8" s="6" t="s">
        <v>124</v>
      </c>
      <c r="R8" s="6">
        <v>2</v>
      </c>
      <c r="S8" s="6" t="s">
        <v>65</v>
      </c>
      <c r="T8" s="6" t="s">
        <v>50</v>
      </c>
      <c r="U8" s="6">
        <v>1</v>
      </c>
      <c r="V8" s="6" t="s">
        <v>84</v>
      </c>
      <c r="W8" s="6">
        <v>2</v>
      </c>
      <c r="X8" s="6" t="s">
        <v>229</v>
      </c>
      <c r="Y8" s="6" t="s">
        <v>227</v>
      </c>
      <c r="Z8" t="s">
        <v>464</v>
      </c>
      <c r="AA8" t="s">
        <v>477</v>
      </c>
      <c r="AB8" t="s">
        <v>463</v>
      </c>
      <c r="AC8" t="s">
        <v>428</v>
      </c>
      <c r="AD8" t="s">
        <v>497</v>
      </c>
      <c r="AE8" t="s">
        <v>498</v>
      </c>
      <c r="AG8" t="s">
        <v>499</v>
      </c>
      <c r="AH8" t="s">
        <v>485</v>
      </c>
      <c r="AJ8" t="s">
        <v>499</v>
      </c>
      <c r="AK8" t="s">
        <v>485</v>
      </c>
      <c r="AN8" t="s">
        <v>462</v>
      </c>
      <c r="AO8">
        <v>16</v>
      </c>
      <c r="AP8">
        <v>1</v>
      </c>
      <c r="AR8" s="5">
        <f t="shared" si="0"/>
        <v>9.5808383233532943</v>
      </c>
      <c r="AS8" s="5">
        <f>SUM(AR5:AR8)</f>
        <v>50.898203592814369</v>
      </c>
      <c r="AW8" t="s">
        <v>500</v>
      </c>
      <c r="AX8" t="s">
        <v>501</v>
      </c>
      <c r="AY8">
        <v>6</v>
      </c>
      <c r="AZ8">
        <v>1</v>
      </c>
      <c r="BB8" s="5">
        <f t="shared" si="1"/>
        <v>4.5801526717557248</v>
      </c>
      <c r="BE8" t="s">
        <v>462</v>
      </c>
      <c r="BF8">
        <v>16</v>
      </c>
      <c r="BG8">
        <v>1</v>
      </c>
      <c r="BI8" t="s">
        <v>502</v>
      </c>
      <c r="BJ8">
        <v>4</v>
      </c>
      <c r="BK8">
        <v>1</v>
      </c>
      <c r="BP8" t="s">
        <v>462</v>
      </c>
      <c r="BQ8">
        <v>16</v>
      </c>
      <c r="BR8">
        <v>1</v>
      </c>
      <c r="CE8" t="s">
        <v>503</v>
      </c>
      <c r="CF8">
        <v>0</v>
      </c>
      <c r="CG8">
        <v>9</v>
      </c>
      <c r="CM8" s="6">
        <v>2</v>
      </c>
      <c r="CN8" s="6" t="s">
        <v>71</v>
      </c>
      <c r="CO8" s="6" t="s">
        <v>258</v>
      </c>
      <c r="CP8" s="6"/>
      <c r="CQ8" s="6"/>
      <c r="CR8" s="6"/>
      <c r="CS8" s="6" t="s">
        <v>504</v>
      </c>
      <c r="CT8" s="6" t="s">
        <v>505</v>
      </c>
      <c r="CU8" s="23" t="s">
        <v>506</v>
      </c>
      <c r="CZ8" s="7">
        <v>1</v>
      </c>
      <c r="DA8" s="7" t="s">
        <v>80</v>
      </c>
      <c r="DB8" s="7" t="s">
        <v>489</v>
      </c>
      <c r="DC8" s="7"/>
      <c r="DD8" s="7"/>
      <c r="DE8" s="7"/>
      <c r="DF8" s="7"/>
      <c r="DG8" s="24"/>
      <c r="DP8" t="s">
        <v>462</v>
      </c>
      <c r="DQ8">
        <v>16</v>
      </c>
      <c r="DS8" t="s">
        <v>477</v>
      </c>
      <c r="DX8" t="s">
        <v>501</v>
      </c>
      <c r="DY8">
        <v>6</v>
      </c>
      <c r="EA8" t="s">
        <v>464</v>
      </c>
    </row>
    <row r="9" spans="1:131">
      <c r="A9" s="6">
        <v>41</v>
      </c>
      <c r="B9" s="6">
        <v>5</v>
      </c>
      <c r="C9" s="6" t="s">
        <v>45</v>
      </c>
      <c r="D9" s="6">
        <v>20</v>
      </c>
      <c r="E9" s="6" t="s">
        <v>58</v>
      </c>
      <c r="F9" s="6">
        <v>1</v>
      </c>
      <c r="G9" s="6" t="s">
        <v>64</v>
      </c>
      <c r="H9" s="6">
        <v>1</v>
      </c>
      <c r="I9" s="6" t="s">
        <v>80</v>
      </c>
      <c r="J9" s="6" t="s">
        <v>48</v>
      </c>
      <c r="K9" s="6">
        <v>1</v>
      </c>
      <c r="L9" s="6"/>
      <c r="M9" s="6">
        <v>1</v>
      </c>
      <c r="N9" s="6">
        <v>-1</v>
      </c>
      <c r="O9" s="6" t="s">
        <v>59</v>
      </c>
      <c r="P9" s="6">
        <v>0</v>
      </c>
      <c r="Q9" s="6" t="s">
        <v>50</v>
      </c>
      <c r="R9" s="6">
        <v>1</v>
      </c>
      <c r="S9" s="6" t="s">
        <v>51</v>
      </c>
      <c r="T9" s="6" t="s">
        <v>54</v>
      </c>
      <c r="U9" s="6">
        <v>2</v>
      </c>
      <c r="V9" s="6" t="s">
        <v>55</v>
      </c>
      <c r="W9" s="6">
        <v>1</v>
      </c>
      <c r="X9" s="6"/>
      <c r="Y9" s="6"/>
      <c r="AG9" t="s">
        <v>488</v>
      </c>
      <c r="AH9" t="s">
        <v>490</v>
      </c>
      <c r="AJ9" t="s">
        <v>488</v>
      </c>
      <c r="AK9" t="s">
        <v>490</v>
      </c>
      <c r="AN9" t="s">
        <v>507</v>
      </c>
      <c r="AO9">
        <v>10</v>
      </c>
      <c r="AP9">
        <v>1</v>
      </c>
      <c r="AR9" s="5">
        <f t="shared" si="0"/>
        <v>5.9880239520958085</v>
      </c>
      <c r="AX9" t="s">
        <v>508</v>
      </c>
      <c r="AY9">
        <v>6</v>
      </c>
      <c r="AZ9">
        <v>1</v>
      </c>
      <c r="BB9" s="5">
        <f t="shared" si="1"/>
        <v>4.5801526717557248</v>
      </c>
      <c r="BC9" s="5">
        <f>SUM(BB5:BB7,BB37)</f>
        <v>22.900763358778626</v>
      </c>
      <c r="BE9" t="s">
        <v>507</v>
      </c>
      <c r="BF9">
        <v>10</v>
      </c>
      <c r="BG9">
        <v>1</v>
      </c>
      <c r="BI9" t="s">
        <v>509</v>
      </c>
      <c r="BJ9">
        <v>3</v>
      </c>
      <c r="BK9">
        <v>1</v>
      </c>
      <c r="BP9" t="s">
        <v>507</v>
      </c>
      <c r="BQ9">
        <v>10</v>
      </c>
      <c r="BR9">
        <v>4</v>
      </c>
      <c r="CM9" s="6">
        <v>2</v>
      </c>
      <c r="CN9" s="6" t="s">
        <v>71</v>
      </c>
      <c r="CO9" s="6" t="s">
        <v>165</v>
      </c>
      <c r="CP9" s="7" t="s">
        <v>477</v>
      </c>
      <c r="CQ9" s="7" t="s">
        <v>510</v>
      </c>
      <c r="CR9" s="7" t="s">
        <v>511</v>
      </c>
      <c r="CS9" s="7" t="s">
        <v>512</v>
      </c>
      <c r="CT9" s="7" t="s">
        <v>490</v>
      </c>
      <c r="CU9" s="24"/>
      <c r="CZ9" s="6">
        <v>2</v>
      </c>
      <c r="DA9" s="6" t="s">
        <v>80</v>
      </c>
      <c r="DB9" s="6" t="s">
        <v>464</v>
      </c>
      <c r="DC9" s="6" t="s">
        <v>477</v>
      </c>
      <c r="DD9" s="6" t="s">
        <v>463</v>
      </c>
      <c r="DE9" s="6" t="s">
        <v>428</v>
      </c>
      <c r="DF9" s="6" t="s">
        <v>497</v>
      </c>
      <c r="DG9" s="23" t="s">
        <v>498</v>
      </c>
      <c r="DP9" t="s">
        <v>507</v>
      </c>
      <c r="DQ9">
        <v>10</v>
      </c>
      <c r="DS9" t="s">
        <v>477</v>
      </c>
      <c r="DX9" t="s">
        <v>508</v>
      </c>
      <c r="DY9">
        <v>6</v>
      </c>
      <c r="EA9" t="s">
        <v>464</v>
      </c>
    </row>
    <row r="10" spans="1:131">
      <c r="A10" s="7">
        <v>72</v>
      </c>
      <c r="B10" s="7">
        <v>5</v>
      </c>
      <c r="C10" s="7" t="s">
        <v>123</v>
      </c>
      <c r="D10" s="7">
        <v>20</v>
      </c>
      <c r="E10" s="7" t="s">
        <v>71</v>
      </c>
      <c r="F10" s="7">
        <v>2</v>
      </c>
      <c r="G10" s="7" t="s">
        <v>79</v>
      </c>
      <c r="H10" s="7">
        <v>2</v>
      </c>
      <c r="I10" s="7" t="s">
        <v>272</v>
      </c>
      <c r="J10" s="7" t="s">
        <v>48</v>
      </c>
      <c r="K10" s="7">
        <v>1</v>
      </c>
      <c r="L10" s="7"/>
      <c r="M10" s="7">
        <v>0</v>
      </c>
      <c r="N10" s="7">
        <v>3</v>
      </c>
      <c r="O10" s="7"/>
      <c r="P10" s="7">
        <v>2</v>
      </c>
      <c r="Q10" s="7" t="s">
        <v>124</v>
      </c>
      <c r="R10" s="7">
        <v>2</v>
      </c>
      <c r="S10" s="7" t="s">
        <v>55</v>
      </c>
      <c r="T10" s="7" t="s">
        <v>50</v>
      </c>
      <c r="U10" s="7">
        <v>1</v>
      </c>
      <c r="V10" s="7" t="s">
        <v>98</v>
      </c>
      <c r="W10" s="7">
        <v>2</v>
      </c>
      <c r="X10" s="7" t="s">
        <v>273</v>
      </c>
      <c r="Y10" s="7"/>
      <c r="Z10" t="s">
        <v>465</v>
      </c>
      <c r="AG10" t="s">
        <v>488</v>
      </c>
      <c r="AH10" t="s">
        <v>490</v>
      </c>
      <c r="AJ10" t="s">
        <v>488</v>
      </c>
      <c r="AK10" t="s">
        <v>490</v>
      </c>
      <c r="AM10" t="s">
        <v>513</v>
      </c>
      <c r="AN10" t="s">
        <v>465</v>
      </c>
      <c r="AO10">
        <v>10</v>
      </c>
      <c r="AP10">
        <v>1</v>
      </c>
      <c r="AR10" s="5">
        <f t="shared" si="0"/>
        <v>5.9880239520958085</v>
      </c>
      <c r="AX10" t="s">
        <v>514</v>
      </c>
      <c r="AY10">
        <v>5</v>
      </c>
      <c r="AZ10">
        <v>1</v>
      </c>
      <c r="BB10" s="5">
        <f t="shared" si="1"/>
        <v>3.8167938931297711</v>
      </c>
      <c r="BE10" t="s">
        <v>513</v>
      </c>
      <c r="BF10">
        <v>10</v>
      </c>
      <c r="BG10">
        <v>1</v>
      </c>
      <c r="BI10" t="s">
        <v>515</v>
      </c>
      <c r="BJ10">
        <v>2</v>
      </c>
      <c r="BK10">
        <v>1</v>
      </c>
      <c r="BP10" t="s">
        <v>513</v>
      </c>
      <c r="BQ10">
        <v>10</v>
      </c>
      <c r="BR10">
        <v>2</v>
      </c>
      <c r="CM10" s="6">
        <v>2</v>
      </c>
      <c r="CN10" s="6" t="s">
        <v>71</v>
      </c>
      <c r="CO10" s="6" t="s">
        <v>274</v>
      </c>
      <c r="CP10" s="6" t="s">
        <v>465</v>
      </c>
      <c r="CQ10" s="6"/>
      <c r="CR10" s="6"/>
      <c r="CS10" s="6" t="s">
        <v>516</v>
      </c>
      <c r="CT10" s="6"/>
      <c r="CU10" s="23"/>
      <c r="CZ10" s="6">
        <v>1</v>
      </c>
      <c r="DA10" s="6" t="s">
        <v>80</v>
      </c>
      <c r="DB10" s="7"/>
      <c r="DC10" s="7"/>
      <c r="DD10" s="7"/>
      <c r="DE10" s="7"/>
      <c r="DF10" s="7"/>
      <c r="DG10" s="24"/>
      <c r="DP10" t="s">
        <v>465</v>
      </c>
      <c r="DQ10">
        <v>10</v>
      </c>
      <c r="DS10" t="s">
        <v>477</v>
      </c>
      <c r="DX10" t="s">
        <v>514</v>
      </c>
      <c r="DY10">
        <v>5</v>
      </c>
      <c r="EA10" t="s">
        <v>464</v>
      </c>
    </row>
    <row r="11" spans="1:131">
      <c r="A11" s="6">
        <v>5</v>
      </c>
      <c r="B11" s="6">
        <v>4</v>
      </c>
      <c r="C11" s="6" t="s">
        <v>45</v>
      </c>
      <c r="D11" s="6">
        <v>19</v>
      </c>
      <c r="E11" s="6" t="s">
        <v>71</v>
      </c>
      <c r="F11" s="6">
        <v>2</v>
      </c>
      <c r="G11" s="6" t="s">
        <v>46</v>
      </c>
      <c r="H11" s="6"/>
      <c r="I11" s="6" t="s">
        <v>47</v>
      </c>
      <c r="J11" s="6" t="s">
        <v>48</v>
      </c>
      <c r="K11" s="6">
        <v>1</v>
      </c>
      <c r="L11" s="6"/>
      <c r="M11" s="6">
        <v>2</v>
      </c>
      <c r="N11" s="6">
        <v>3</v>
      </c>
      <c r="O11" s="6" t="s">
        <v>59</v>
      </c>
      <c r="P11" s="6">
        <v>3</v>
      </c>
      <c r="Q11" s="6" t="s">
        <v>50</v>
      </c>
      <c r="R11" s="6">
        <v>1</v>
      </c>
      <c r="S11" s="6" t="s">
        <v>65</v>
      </c>
      <c r="T11" s="6" t="s">
        <v>54</v>
      </c>
      <c r="U11" s="6">
        <v>2</v>
      </c>
      <c r="V11" s="6" t="s">
        <v>67</v>
      </c>
      <c r="W11" s="6">
        <v>1</v>
      </c>
      <c r="X11" s="6" t="s">
        <v>72</v>
      </c>
      <c r="Y11" s="6" t="s">
        <v>74</v>
      </c>
      <c r="Z11" t="s">
        <v>517</v>
      </c>
      <c r="AC11" t="s">
        <v>514</v>
      </c>
      <c r="AD11" t="s">
        <v>462</v>
      </c>
      <c r="AE11" t="s">
        <v>518</v>
      </c>
      <c r="AG11" t="s">
        <v>511</v>
      </c>
      <c r="AH11" t="s">
        <v>490</v>
      </c>
      <c r="AJ11" t="s">
        <v>511</v>
      </c>
      <c r="AK11" t="s">
        <v>490</v>
      </c>
      <c r="AN11" t="s">
        <v>519</v>
      </c>
      <c r="AO11">
        <v>9</v>
      </c>
      <c r="AP11">
        <v>1</v>
      </c>
      <c r="AW11" t="s">
        <v>502</v>
      </c>
      <c r="AX11" t="s">
        <v>495</v>
      </c>
      <c r="AY11">
        <v>4</v>
      </c>
      <c r="AZ11">
        <v>1</v>
      </c>
      <c r="BE11" t="s">
        <v>519</v>
      </c>
      <c r="BF11">
        <v>9</v>
      </c>
      <c r="BG11">
        <v>1</v>
      </c>
      <c r="BI11" t="s">
        <v>507</v>
      </c>
      <c r="BJ11">
        <v>4</v>
      </c>
      <c r="BK11">
        <v>1</v>
      </c>
      <c r="BP11" t="s">
        <v>519</v>
      </c>
      <c r="BQ11">
        <v>9</v>
      </c>
      <c r="BR11">
        <v>0</v>
      </c>
      <c r="CM11" s="6">
        <v>2</v>
      </c>
      <c r="CN11" s="6" t="s">
        <v>58</v>
      </c>
      <c r="CO11" s="6" t="s">
        <v>76</v>
      </c>
      <c r="CP11" s="7" t="s">
        <v>511</v>
      </c>
      <c r="CQ11" s="7"/>
      <c r="CR11" s="7"/>
      <c r="CS11" s="7"/>
      <c r="CT11" s="7"/>
      <c r="CU11" s="24"/>
      <c r="CZ11" s="6">
        <v>2</v>
      </c>
      <c r="DA11" s="6" t="s">
        <v>272</v>
      </c>
      <c r="DB11" s="6" t="s">
        <v>465</v>
      </c>
      <c r="DC11" s="6"/>
      <c r="DD11" s="6"/>
      <c r="DE11" s="6"/>
      <c r="DF11" s="6"/>
      <c r="DG11" s="23"/>
      <c r="DP11" t="s">
        <v>519</v>
      </c>
      <c r="DQ11">
        <v>9</v>
      </c>
      <c r="DS11" t="s">
        <v>477</v>
      </c>
      <c r="DX11" t="s">
        <v>495</v>
      </c>
      <c r="DY11">
        <v>4</v>
      </c>
      <c r="EA11" t="s">
        <v>464</v>
      </c>
    </row>
    <row r="12" spans="1:131">
      <c r="A12" s="6">
        <v>8</v>
      </c>
      <c r="B12" s="6">
        <v>4</v>
      </c>
      <c r="C12" s="6" t="s">
        <v>45</v>
      </c>
      <c r="D12" s="6">
        <v>19</v>
      </c>
      <c r="E12" s="6" t="s">
        <v>71</v>
      </c>
      <c r="F12" s="6">
        <v>2</v>
      </c>
      <c r="G12" s="6" t="s">
        <v>79</v>
      </c>
      <c r="H12" s="6">
        <v>2</v>
      </c>
      <c r="I12" s="6" t="s">
        <v>47</v>
      </c>
      <c r="J12" s="6" t="s">
        <v>48</v>
      </c>
      <c r="K12" s="6">
        <v>1</v>
      </c>
      <c r="L12" s="6"/>
      <c r="M12" s="6">
        <v>1</v>
      </c>
      <c r="N12" s="6">
        <v>3</v>
      </c>
      <c r="O12" s="6" t="s">
        <v>59</v>
      </c>
      <c r="P12" s="6">
        <v>3</v>
      </c>
      <c r="Q12" s="6" t="s">
        <v>50</v>
      </c>
      <c r="R12" s="6">
        <v>1</v>
      </c>
      <c r="S12" s="6" t="s">
        <v>84</v>
      </c>
      <c r="T12" s="6" t="s">
        <v>54</v>
      </c>
      <c r="U12" s="6">
        <v>2</v>
      </c>
      <c r="V12" s="6" t="s">
        <v>65</v>
      </c>
      <c r="W12" s="6">
        <v>1</v>
      </c>
      <c r="X12" s="6" t="s">
        <v>85</v>
      </c>
      <c r="Y12" s="6" t="s">
        <v>87</v>
      </c>
      <c r="Z12" t="s">
        <v>463</v>
      </c>
      <c r="AC12" t="s">
        <v>463</v>
      </c>
      <c r="AG12" t="s">
        <v>511</v>
      </c>
      <c r="AH12" t="s">
        <v>490</v>
      </c>
      <c r="AJ12" t="s">
        <v>511</v>
      </c>
      <c r="AK12" t="s">
        <v>490</v>
      </c>
      <c r="AN12" t="s">
        <v>514</v>
      </c>
      <c r="AO12">
        <v>9</v>
      </c>
      <c r="AP12">
        <v>1</v>
      </c>
      <c r="AX12" t="s">
        <v>507</v>
      </c>
      <c r="AY12">
        <v>4</v>
      </c>
      <c r="AZ12">
        <v>1</v>
      </c>
      <c r="BE12" t="s">
        <v>514</v>
      </c>
      <c r="BF12">
        <v>9</v>
      </c>
      <c r="BG12">
        <v>1</v>
      </c>
      <c r="BI12" t="s">
        <v>482</v>
      </c>
      <c r="BJ12">
        <v>7</v>
      </c>
      <c r="BK12">
        <v>1</v>
      </c>
      <c r="BP12" t="s">
        <v>514</v>
      </c>
      <c r="BQ12">
        <v>9</v>
      </c>
      <c r="BR12">
        <v>5</v>
      </c>
      <c r="CM12" s="6">
        <v>1</v>
      </c>
      <c r="CN12" s="6" t="s">
        <v>58</v>
      </c>
      <c r="CO12" s="6" t="s">
        <v>165</v>
      </c>
      <c r="CP12" s="6" t="s">
        <v>477</v>
      </c>
      <c r="CQ12" s="6" t="s">
        <v>507</v>
      </c>
      <c r="CR12" s="6" t="s">
        <v>520</v>
      </c>
      <c r="CS12" s="6" t="s">
        <v>521</v>
      </c>
      <c r="CT12" s="6"/>
      <c r="CU12" s="23"/>
      <c r="DP12" t="s">
        <v>514</v>
      </c>
      <c r="DQ12">
        <v>9</v>
      </c>
      <c r="DS12" t="s">
        <v>477</v>
      </c>
      <c r="DX12" t="s">
        <v>507</v>
      </c>
      <c r="DY12">
        <v>4</v>
      </c>
      <c r="EA12" t="s">
        <v>477</v>
      </c>
    </row>
    <row r="13" spans="1:131">
      <c r="A13" s="7">
        <v>10</v>
      </c>
      <c r="B13" s="7">
        <v>4</v>
      </c>
      <c r="C13" s="7" t="s">
        <v>45</v>
      </c>
      <c r="D13" s="7">
        <v>19</v>
      </c>
      <c r="E13" s="7" t="s">
        <v>71</v>
      </c>
      <c r="F13" s="7">
        <v>2</v>
      </c>
      <c r="G13" s="7" t="s">
        <v>79</v>
      </c>
      <c r="H13" s="7">
        <v>2</v>
      </c>
      <c r="I13" s="7" t="s">
        <v>47</v>
      </c>
      <c r="J13" s="7" t="s">
        <v>48</v>
      </c>
      <c r="K13" s="7">
        <v>1</v>
      </c>
      <c r="L13" s="7"/>
      <c r="M13" s="7">
        <v>0</v>
      </c>
      <c r="N13" s="7">
        <v>1</v>
      </c>
      <c r="O13" s="7" t="s">
        <v>59</v>
      </c>
      <c r="P13" s="7">
        <v>2</v>
      </c>
      <c r="Q13" s="7" t="s">
        <v>50</v>
      </c>
      <c r="R13" s="7">
        <v>1</v>
      </c>
      <c r="S13" s="7" t="s">
        <v>55</v>
      </c>
      <c r="T13" s="7" t="s">
        <v>54</v>
      </c>
      <c r="U13" s="7">
        <v>2</v>
      </c>
      <c r="V13" s="7" t="s">
        <v>84</v>
      </c>
      <c r="W13" s="7">
        <v>1</v>
      </c>
      <c r="X13" s="7"/>
      <c r="Y13" s="7"/>
      <c r="AG13" t="s">
        <v>511</v>
      </c>
      <c r="AH13" t="s">
        <v>484</v>
      </c>
      <c r="AJ13" t="s">
        <v>511</v>
      </c>
      <c r="AK13" t="s">
        <v>484</v>
      </c>
      <c r="AM13" t="s">
        <v>522</v>
      </c>
      <c r="AN13" t="s">
        <v>510</v>
      </c>
      <c r="AO13">
        <v>6</v>
      </c>
      <c r="AP13">
        <v>1</v>
      </c>
      <c r="AX13" t="s">
        <v>509</v>
      </c>
      <c r="AY13">
        <v>3</v>
      </c>
      <c r="AZ13">
        <v>1</v>
      </c>
      <c r="BE13" t="s">
        <v>522</v>
      </c>
      <c r="BF13">
        <v>6</v>
      </c>
      <c r="BG13">
        <v>1</v>
      </c>
      <c r="BI13" t="s">
        <v>510</v>
      </c>
      <c r="BJ13">
        <v>1</v>
      </c>
      <c r="BK13">
        <v>1</v>
      </c>
      <c r="BP13" t="s">
        <v>522</v>
      </c>
      <c r="BQ13">
        <v>6</v>
      </c>
      <c r="BR13">
        <v>1</v>
      </c>
      <c r="CM13" s="6">
        <v>1</v>
      </c>
      <c r="CN13" s="6" t="s">
        <v>58</v>
      </c>
      <c r="CO13" s="6" t="s">
        <v>156</v>
      </c>
      <c r="CP13" s="7" t="s">
        <v>510</v>
      </c>
      <c r="CQ13" s="7" t="s">
        <v>514</v>
      </c>
      <c r="CR13" s="7" t="s">
        <v>477</v>
      </c>
      <c r="CS13" s="7" t="s">
        <v>514</v>
      </c>
      <c r="CT13" s="7" t="s">
        <v>507</v>
      </c>
      <c r="CU13" s="24" t="s">
        <v>523</v>
      </c>
      <c r="DB13" s="31" t="s">
        <v>524</v>
      </c>
      <c r="DE13" s="31" t="s">
        <v>525</v>
      </c>
      <c r="DP13" t="s">
        <v>510</v>
      </c>
      <c r="DQ13">
        <v>6</v>
      </c>
      <c r="DS13" t="s">
        <v>477</v>
      </c>
      <c r="DX13" t="s">
        <v>509</v>
      </c>
      <c r="DY13">
        <v>3</v>
      </c>
      <c r="EA13" t="s">
        <v>477</v>
      </c>
    </row>
    <row r="14" spans="1:131">
      <c r="A14" s="6">
        <v>11</v>
      </c>
      <c r="B14" s="6">
        <v>4</v>
      </c>
      <c r="C14" s="6" t="s">
        <v>45</v>
      </c>
      <c r="D14" s="6">
        <v>19</v>
      </c>
      <c r="E14" s="6" t="s">
        <v>71</v>
      </c>
      <c r="F14" s="6">
        <v>2</v>
      </c>
      <c r="G14" s="6" t="s">
        <v>79</v>
      </c>
      <c r="H14" s="6">
        <v>2</v>
      </c>
      <c r="I14" s="6" t="s">
        <v>47</v>
      </c>
      <c r="J14" s="6" t="s">
        <v>48</v>
      </c>
      <c r="K14" s="6">
        <v>1</v>
      </c>
      <c r="L14" s="6"/>
      <c r="M14" s="6">
        <v>2</v>
      </c>
      <c r="N14" s="6">
        <v>2</v>
      </c>
      <c r="O14" s="6" t="s">
        <v>59</v>
      </c>
      <c r="P14" s="6">
        <v>2</v>
      </c>
      <c r="Q14" s="6" t="s">
        <v>50</v>
      </c>
      <c r="R14" s="6">
        <v>1</v>
      </c>
      <c r="S14" s="6" t="s">
        <v>55</v>
      </c>
      <c r="T14" s="6" t="s">
        <v>54</v>
      </c>
      <c r="U14" s="6">
        <v>2</v>
      </c>
      <c r="V14" s="6" t="s">
        <v>84</v>
      </c>
      <c r="W14" s="6">
        <v>1</v>
      </c>
      <c r="X14" s="6" t="s">
        <v>93</v>
      </c>
      <c r="Y14" s="6" t="s">
        <v>95</v>
      </c>
      <c r="Z14" t="s">
        <v>526</v>
      </c>
      <c r="AC14" t="s">
        <v>490</v>
      </c>
      <c r="AG14" t="s">
        <v>511</v>
      </c>
      <c r="AH14" t="s">
        <v>484</v>
      </c>
      <c r="AJ14" t="s">
        <v>511</v>
      </c>
      <c r="AK14" t="s">
        <v>484</v>
      </c>
      <c r="AN14" t="s">
        <v>511</v>
      </c>
      <c r="AO14">
        <v>5</v>
      </c>
      <c r="AP14">
        <v>1</v>
      </c>
      <c r="AX14" t="s">
        <v>479</v>
      </c>
      <c r="AY14">
        <v>3</v>
      </c>
      <c r="AZ14">
        <v>1</v>
      </c>
      <c r="BE14" t="s">
        <v>511</v>
      </c>
      <c r="BF14">
        <v>5</v>
      </c>
      <c r="BG14">
        <v>1</v>
      </c>
      <c r="BI14" t="s">
        <v>527</v>
      </c>
      <c r="BJ14">
        <v>1</v>
      </c>
      <c r="BK14">
        <v>1</v>
      </c>
      <c r="BP14" t="s">
        <v>511</v>
      </c>
      <c r="BQ14">
        <v>5</v>
      </c>
      <c r="BR14">
        <v>0</v>
      </c>
      <c r="CM14" s="6">
        <v>2</v>
      </c>
      <c r="CN14" s="6" t="s">
        <v>58</v>
      </c>
      <c r="CO14" s="6"/>
      <c r="CP14" s="6" t="s">
        <v>511</v>
      </c>
      <c r="CQ14" s="6"/>
      <c r="CR14" s="6"/>
      <c r="CS14" s="6" t="s">
        <v>528</v>
      </c>
      <c r="CT14" s="6"/>
      <c r="CU14" s="23"/>
      <c r="DP14" t="s">
        <v>511</v>
      </c>
      <c r="DQ14">
        <v>5</v>
      </c>
      <c r="DS14" t="s">
        <v>477</v>
      </c>
      <c r="DX14" t="s">
        <v>479</v>
      </c>
      <c r="DY14">
        <v>3</v>
      </c>
      <c r="EA14" t="s">
        <v>477</v>
      </c>
    </row>
    <row r="15" spans="1:131">
      <c r="A15" s="7">
        <v>12</v>
      </c>
      <c r="B15" s="7">
        <v>4</v>
      </c>
      <c r="C15" s="7" t="s">
        <v>45</v>
      </c>
      <c r="D15" s="7">
        <v>19</v>
      </c>
      <c r="E15" s="7" t="s">
        <v>71</v>
      </c>
      <c r="F15" s="7">
        <v>2</v>
      </c>
      <c r="G15" s="7" t="s">
        <v>79</v>
      </c>
      <c r="H15" s="7">
        <v>2</v>
      </c>
      <c r="I15" s="7" t="s">
        <v>47</v>
      </c>
      <c r="J15" s="7" t="s">
        <v>48</v>
      </c>
      <c r="K15" s="7">
        <v>1</v>
      </c>
      <c r="L15" s="7"/>
      <c r="M15" s="7">
        <v>-1</v>
      </c>
      <c r="N15" s="7">
        <v>1</v>
      </c>
      <c r="O15" s="7" t="s">
        <v>59</v>
      </c>
      <c r="P15" s="7">
        <v>2</v>
      </c>
      <c r="Q15" s="7" t="s">
        <v>50</v>
      </c>
      <c r="R15" s="7">
        <v>1</v>
      </c>
      <c r="S15" s="7" t="s">
        <v>67</v>
      </c>
      <c r="T15" s="7" t="s">
        <v>54</v>
      </c>
      <c r="U15" s="7">
        <v>2</v>
      </c>
      <c r="V15" s="7" t="s">
        <v>98</v>
      </c>
      <c r="W15" s="7">
        <v>1</v>
      </c>
      <c r="X15" s="7" t="s">
        <v>97</v>
      </c>
      <c r="Y15" s="7"/>
      <c r="Z15" t="s">
        <v>507</v>
      </c>
      <c r="AA15" t="s">
        <v>462</v>
      </c>
      <c r="AB15" t="s">
        <v>463</v>
      </c>
      <c r="AG15" t="s">
        <v>511</v>
      </c>
      <c r="AH15" t="s">
        <v>518</v>
      </c>
      <c r="AJ15" t="s">
        <v>511</v>
      </c>
      <c r="AK15" t="s">
        <v>518</v>
      </c>
      <c r="AN15" t="s">
        <v>493</v>
      </c>
      <c r="AO15">
        <v>3</v>
      </c>
      <c r="AP15">
        <v>1</v>
      </c>
      <c r="AX15" t="s">
        <v>494</v>
      </c>
      <c r="AY15">
        <v>3</v>
      </c>
      <c r="AZ15">
        <v>1</v>
      </c>
      <c r="BE15" t="s">
        <v>493</v>
      </c>
      <c r="BF15">
        <v>3</v>
      </c>
      <c r="BG15">
        <v>1</v>
      </c>
      <c r="BI15" t="s">
        <v>504</v>
      </c>
      <c r="BJ15">
        <v>1</v>
      </c>
      <c r="BK15">
        <v>1</v>
      </c>
      <c r="BP15" t="s">
        <v>529</v>
      </c>
      <c r="BQ15">
        <v>4</v>
      </c>
      <c r="BR15">
        <v>0</v>
      </c>
      <c r="CM15" s="6">
        <v>2</v>
      </c>
      <c r="CN15" s="6" t="s">
        <v>58</v>
      </c>
      <c r="CO15" s="6" t="s">
        <v>253</v>
      </c>
      <c r="CP15" s="7" t="s">
        <v>477</v>
      </c>
      <c r="CQ15" s="7" t="s">
        <v>463</v>
      </c>
      <c r="CR15" s="7" t="s">
        <v>479</v>
      </c>
      <c r="CS15" s="7" t="s">
        <v>530</v>
      </c>
      <c r="CT15" s="7" t="s">
        <v>479</v>
      </c>
      <c r="CU15" s="24" t="s">
        <v>531</v>
      </c>
      <c r="DP15" t="s">
        <v>493</v>
      </c>
      <c r="DQ15">
        <v>3</v>
      </c>
      <c r="DS15" t="s">
        <v>477</v>
      </c>
      <c r="DX15" t="s">
        <v>494</v>
      </c>
      <c r="DY15">
        <v>3</v>
      </c>
      <c r="EA15" t="s">
        <v>477</v>
      </c>
    </row>
    <row r="16" spans="1:131">
      <c r="A16" s="6">
        <v>13</v>
      </c>
      <c r="B16" s="6">
        <v>4</v>
      </c>
      <c r="C16" s="6" t="s">
        <v>45</v>
      </c>
      <c r="D16" s="6">
        <v>19</v>
      </c>
      <c r="E16" s="6" t="s">
        <v>71</v>
      </c>
      <c r="F16" s="6">
        <v>2</v>
      </c>
      <c r="G16" s="6" t="s">
        <v>79</v>
      </c>
      <c r="H16" s="6">
        <v>2</v>
      </c>
      <c r="I16" s="6" t="s">
        <v>47</v>
      </c>
      <c r="J16" s="6" t="s">
        <v>48</v>
      </c>
      <c r="K16" s="6">
        <v>1</v>
      </c>
      <c r="L16" s="6"/>
      <c r="M16" s="6">
        <v>-2</v>
      </c>
      <c r="N16" s="6">
        <v>2</v>
      </c>
      <c r="O16" s="6" t="s">
        <v>49</v>
      </c>
      <c r="P16" s="6">
        <v>1</v>
      </c>
      <c r="Q16" s="6" t="s">
        <v>50</v>
      </c>
      <c r="R16" s="6">
        <v>1</v>
      </c>
      <c r="S16" s="6" t="s">
        <v>67</v>
      </c>
      <c r="T16" s="6" t="s">
        <v>54</v>
      </c>
      <c r="U16" s="6">
        <v>2</v>
      </c>
      <c r="V16" s="6" t="s">
        <v>98</v>
      </c>
      <c r="W16" s="6">
        <v>1</v>
      </c>
      <c r="X16" s="6" t="s">
        <v>99</v>
      </c>
      <c r="Y16" s="6"/>
      <c r="Z16" t="s">
        <v>462</v>
      </c>
      <c r="AA16" t="s">
        <v>477</v>
      </c>
      <c r="AB16" t="s">
        <v>463</v>
      </c>
      <c r="AG16" t="s">
        <v>519</v>
      </c>
      <c r="AH16" t="s">
        <v>492</v>
      </c>
      <c r="AJ16" t="s">
        <v>519</v>
      </c>
      <c r="AK16" t="s">
        <v>492</v>
      </c>
      <c r="AN16" t="s">
        <v>532</v>
      </c>
      <c r="AO16">
        <v>2</v>
      </c>
      <c r="AP16">
        <v>1</v>
      </c>
      <c r="AX16" t="s">
        <v>515</v>
      </c>
      <c r="AY16">
        <v>2</v>
      </c>
      <c r="AZ16">
        <v>1</v>
      </c>
      <c r="BE16" t="s">
        <v>532</v>
      </c>
      <c r="BF16">
        <v>2</v>
      </c>
      <c r="BG16">
        <v>1</v>
      </c>
      <c r="BI16" t="s">
        <v>493</v>
      </c>
      <c r="BJ16">
        <v>1</v>
      </c>
      <c r="BK16">
        <v>1</v>
      </c>
      <c r="BP16" t="s">
        <v>493</v>
      </c>
      <c r="BQ16">
        <v>3</v>
      </c>
      <c r="BR16">
        <v>1</v>
      </c>
      <c r="CM16" s="6">
        <v>2</v>
      </c>
      <c r="CN16" s="6" t="s">
        <v>58</v>
      </c>
      <c r="CO16" s="6" t="s">
        <v>281</v>
      </c>
      <c r="CP16" s="6" t="s">
        <v>463</v>
      </c>
      <c r="CQ16" s="6" t="s">
        <v>477</v>
      </c>
      <c r="CR16" s="6" t="s">
        <v>499</v>
      </c>
      <c r="CS16" s="6" t="s">
        <v>488</v>
      </c>
      <c r="CT16" s="6" t="s">
        <v>533</v>
      </c>
      <c r="CU16" s="23"/>
      <c r="DP16" t="s">
        <v>532</v>
      </c>
      <c r="DQ16">
        <v>2</v>
      </c>
      <c r="DS16" t="s">
        <v>477</v>
      </c>
      <c r="DX16" t="s">
        <v>515</v>
      </c>
      <c r="DY16">
        <v>2</v>
      </c>
      <c r="EA16" t="s">
        <v>477</v>
      </c>
    </row>
    <row r="17" spans="1:131">
      <c r="A17" s="7">
        <v>14</v>
      </c>
      <c r="B17" s="7">
        <v>4</v>
      </c>
      <c r="C17" s="7" t="s">
        <v>45</v>
      </c>
      <c r="D17" s="7">
        <v>18</v>
      </c>
      <c r="E17" s="7" t="s">
        <v>71</v>
      </c>
      <c r="F17" s="7">
        <v>2</v>
      </c>
      <c r="G17" s="7" t="s">
        <v>79</v>
      </c>
      <c r="H17" s="7">
        <v>2</v>
      </c>
      <c r="I17" s="7" t="s">
        <v>47</v>
      </c>
      <c r="J17" s="7" t="s">
        <v>48</v>
      </c>
      <c r="K17" s="7">
        <v>1</v>
      </c>
      <c r="L17" s="7"/>
      <c r="M17" s="7">
        <v>-2</v>
      </c>
      <c r="N17" s="7">
        <v>1</v>
      </c>
      <c r="O17" s="7" t="s">
        <v>59</v>
      </c>
      <c r="P17" s="7">
        <v>2</v>
      </c>
      <c r="Q17" s="7" t="s">
        <v>50</v>
      </c>
      <c r="R17" s="7">
        <v>1</v>
      </c>
      <c r="S17" s="7" t="s">
        <v>67</v>
      </c>
      <c r="T17" s="7" t="s">
        <v>54</v>
      </c>
      <c r="U17" s="7">
        <v>2</v>
      </c>
      <c r="V17" s="7" t="s">
        <v>98</v>
      </c>
      <c r="W17" s="7">
        <v>1</v>
      </c>
      <c r="X17" s="7" t="s">
        <v>100</v>
      </c>
      <c r="Y17" s="7"/>
      <c r="Z17" t="s">
        <v>462</v>
      </c>
      <c r="AA17" t="s">
        <v>463</v>
      </c>
      <c r="AB17" t="s">
        <v>507</v>
      </c>
      <c r="AG17" t="s">
        <v>519</v>
      </c>
      <c r="AH17" t="s">
        <v>495</v>
      </c>
      <c r="AJ17" t="s">
        <v>519</v>
      </c>
      <c r="AK17" t="s">
        <v>495</v>
      </c>
      <c r="AN17" t="s">
        <v>479</v>
      </c>
      <c r="AO17">
        <v>2</v>
      </c>
      <c r="AP17">
        <v>1</v>
      </c>
      <c r="AX17" t="s">
        <v>534</v>
      </c>
      <c r="AY17">
        <v>2</v>
      </c>
      <c r="AZ17">
        <v>1</v>
      </c>
      <c r="BE17" t="s">
        <v>479</v>
      </c>
      <c r="BF17">
        <v>2</v>
      </c>
      <c r="BG17">
        <v>1</v>
      </c>
      <c r="BI17" s="11" t="s">
        <v>477</v>
      </c>
      <c r="BJ17">
        <v>7</v>
      </c>
      <c r="BK17">
        <v>1</v>
      </c>
      <c r="BP17" t="s">
        <v>532</v>
      </c>
      <c r="BQ17">
        <v>2</v>
      </c>
      <c r="BR17">
        <v>0</v>
      </c>
      <c r="CM17" s="6">
        <v>2</v>
      </c>
      <c r="CN17" s="6" t="s">
        <v>58</v>
      </c>
      <c r="CO17" s="6" t="s">
        <v>281</v>
      </c>
      <c r="CP17" s="7" t="s">
        <v>465</v>
      </c>
      <c r="CQ17" s="7"/>
      <c r="CR17" s="7"/>
      <c r="CS17" s="7" t="s">
        <v>70</v>
      </c>
      <c r="CT17" s="7"/>
      <c r="CU17" s="24"/>
      <c r="DP17" t="s">
        <v>479</v>
      </c>
      <c r="DQ17">
        <v>2</v>
      </c>
      <c r="DS17" t="s">
        <v>477</v>
      </c>
      <c r="DX17" t="s">
        <v>534</v>
      </c>
      <c r="DY17">
        <v>2</v>
      </c>
      <c r="EA17" t="s">
        <v>477</v>
      </c>
    </row>
    <row r="18" spans="1:131">
      <c r="A18" s="6">
        <v>15</v>
      </c>
      <c r="B18" s="6">
        <v>4</v>
      </c>
      <c r="C18" s="6" t="s">
        <v>45</v>
      </c>
      <c r="D18" s="6">
        <v>20</v>
      </c>
      <c r="E18" s="6" t="s">
        <v>71</v>
      </c>
      <c r="F18" s="6">
        <v>2</v>
      </c>
      <c r="G18" s="6" t="s">
        <v>79</v>
      </c>
      <c r="H18" s="6">
        <v>2</v>
      </c>
      <c r="I18" s="6" t="s">
        <v>47</v>
      </c>
      <c r="J18" s="6" t="s">
        <v>48</v>
      </c>
      <c r="K18" s="6">
        <v>1</v>
      </c>
      <c r="L18" s="6"/>
      <c r="M18" s="6">
        <v>-1</v>
      </c>
      <c r="N18" s="6">
        <v>2</v>
      </c>
      <c r="O18" s="6" t="s">
        <v>59</v>
      </c>
      <c r="P18" s="6">
        <v>3</v>
      </c>
      <c r="Q18" s="6" t="s">
        <v>50</v>
      </c>
      <c r="R18" s="6">
        <v>1</v>
      </c>
      <c r="S18" s="6" t="s">
        <v>67</v>
      </c>
      <c r="T18" s="6" t="s">
        <v>54</v>
      </c>
      <c r="U18" s="6">
        <v>2</v>
      </c>
      <c r="V18" s="6" t="s">
        <v>98</v>
      </c>
      <c r="W18" s="6">
        <v>1</v>
      </c>
      <c r="X18" s="6" t="s">
        <v>101</v>
      </c>
      <c r="Y18" s="6" t="s">
        <v>103</v>
      </c>
      <c r="Z18" t="s">
        <v>464</v>
      </c>
      <c r="AA18" t="s">
        <v>465</v>
      </c>
      <c r="AC18" t="s">
        <v>535</v>
      </c>
      <c r="AD18" t="s">
        <v>536</v>
      </c>
      <c r="AE18" t="s">
        <v>537</v>
      </c>
      <c r="AG18" t="s">
        <v>519</v>
      </c>
      <c r="AH18" t="s">
        <v>495</v>
      </c>
      <c r="AJ18" t="s">
        <v>519</v>
      </c>
      <c r="AK18" t="s">
        <v>495</v>
      </c>
      <c r="AN18" t="s">
        <v>526</v>
      </c>
      <c r="AO18">
        <v>2</v>
      </c>
      <c r="AP18">
        <v>1</v>
      </c>
      <c r="AX18" t="s">
        <v>523</v>
      </c>
      <c r="AY18">
        <v>2</v>
      </c>
      <c r="AZ18">
        <v>1</v>
      </c>
      <c r="BE18" t="s">
        <v>526</v>
      </c>
      <c r="BF18">
        <v>2</v>
      </c>
      <c r="BG18">
        <v>1</v>
      </c>
      <c r="BI18" t="s">
        <v>534</v>
      </c>
      <c r="BJ18">
        <v>2</v>
      </c>
      <c r="BK18">
        <v>1</v>
      </c>
      <c r="BP18" t="s">
        <v>479</v>
      </c>
      <c r="BQ18">
        <v>2</v>
      </c>
      <c r="BR18">
        <v>3</v>
      </c>
      <c r="DP18" t="s">
        <v>526</v>
      </c>
      <c r="DQ18">
        <v>2</v>
      </c>
      <c r="DS18" t="s">
        <v>477</v>
      </c>
      <c r="DX18" t="s">
        <v>523</v>
      </c>
      <c r="DY18">
        <v>2</v>
      </c>
      <c r="EA18" t="s">
        <v>477</v>
      </c>
    </row>
    <row r="19" spans="1:131">
      <c r="A19" s="7">
        <v>17</v>
      </c>
      <c r="B19" s="7">
        <v>4</v>
      </c>
      <c r="C19" s="7" t="s">
        <v>45</v>
      </c>
      <c r="D19" s="7">
        <v>20</v>
      </c>
      <c r="E19" s="7" t="s">
        <v>71</v>
      </c>
      <c r="F19" s="7">
        <v>2</v>
      </c>
      <c r="G19" s="7" t="s">
        <v>79</v>
      </c>
      <c r="H19" s="7">
        <v>2</v>
      </c>
      <c r="I19" s="7" t="s">
        <v>47</v>
      </c>
      <c r="J19" s="7" t="s">
        <v>48</v>
      </c>
      <c r="K19" s="7">
        <v>1</v>
      </c>
      <c r="L19" s="7"/>
      <c r="M19" s="7">
        <v>2</v>
      </c>
      <c r="N19" s="7">
        <v>3</v>
      </c>
      <c r="O19" s="7" t="s">
        <v>59</v>
      </c>
      <c r="P19" s="7">
        <v>3</v>
      </c>
      <c r="Q19" s="7" t="s">
        <v>50</v>
      </c>
      <c r="R19" s="7">
        <v>1</v>
      </c>
      <c r="S19" s="7" t="s">
        <v>84</v>
      </c>
      <c r="T19" s="7" t="s">
        <v>54</v>
      </c>
      <c r="U19" s="7">
        <v>2</v>
      </c>
      <c r="V19" s="7" t="s">
        <v>65</v>
      </c>
      <c r="W19" s="7">
        <v>1</v>
      </c>
      <c r="X19" s="7" t="s">
        <v>110</v>
      </c>
      <c r="Y19" s="7" t="s">
        <v>112</v>
      </c>
      <c r="Z19" t="s">
        <v>477</v>
      </c>
      <c r="AC19" t="s">
        <v>463</v>
      </c>
      <c r="AD19" t="s">
        <v>477</v>
      </c>
      <c r="AE19" t="s">
        <v>493</v>
      </c>
      <c r="AG19" t="s">
        <v>519</v>
      </c>
      <c r="AH19" t="s">
        <v>535</v>
      </c>
      <c r="AJ19" t="s">
        <v>519</v>
      </c>
      <c r="AK19" t="s">
        <v>535</v>
      </c>
      <c r="AN19" t="s">
        <v>517</v>
      </c>
      <c r="AO19">
        <v>2</v>
      </c>
      <c r="AP19">
        <v>1</v>
      </c>
      <c r="AW19" t="s">
        <v>538</v>
      </c>
      <c r="AX19" t="s">
        <v>465</v>
      </c>
      <c r="AY19">
        <v>2</v>
      </c>
      <c r="AZ19">
        <v>1</v>
      </c>
      <c r="BE19" t="s">
        <v>517</v>
      </c>
      <c r="BF19">
        <v>2</v>
      </c>
      <c r="BG19">
        <v>1</v>
      </c>
      <c r="BI19" t="s">
        <v>539</v>
      </c>
      <c r="BJ19">
        <v>1</v>
      </c>
      <c r="BK19">
        <v>1</v>
      </c>
      <c r="BP19" t="s">
        <v>540</v>
      </c>
      <c r="BQ19">
        <v>2</v>
      </c>
      <c r="BR19">
        <v>6</v>
      </c>
      <c r="CP19" s="31" t="s">
        <v>541</v>
      </c>
      <c r="CS19" s="31" t="s">
        <v>542</v>
      </c>
      <c r="DP19" t="s">
        <v>517</v>
      </c>
      <c r="DQ19">
        <v>2</v>
      </c>
      <c r="DS19" t="s">
        <v>477</v>
      </c>
      <c r="DX19" t="s">
        <v>465</v>
      </c>
      <c r="DY19">
        <v>2</v>
      </c>
      <c r="EA19" t="s">
        <v>463</v>
      </c>
    </row>
    <row r="20" spans="1:131">
      <c r="A20" s="6">
        <v>18</v>
      </c>
      <c r="B20" s="6">
        <v>4</v>
      </c>
      <c r="C20" s="6" t="s">
        <v>45</v>
      </c>
      <c r="D20" s="6">
        <v>20</v>
      </c>
      <c r="E20" s="6" t="s">
        <v>71</v>
      </c>
      <c r="F20" s="6">
        <v>2</v>
      </c>
      <c r="G20" s="6" t="s">
        <v>79</v>
      </c>
      <c r="H20" s="6">
        <v>2</v>
      </c>
      <c r="I20" s="6" t="s">
        <v>47</v>
      </c>
      <c r="J20" s="6" t="s">
        <v>48</v>
      </c>
      <c r="K20" s="6">
        <v>1</v>
      </c>
      <c r="L20" s="6"/>
      <c r="M20" s="6">
        <v>-1</v>
      </c>
      <c r="N20" s="6">
        <v>2</v>
      </c>
      <c r="O20" s="6" t="s">
        <v>59</v>
      </c>
      <c r="P20" s="6">
        <v>2</v>
      </c>
      <c r="Q20" s="6" t="s">
        <v>50</v>
      </c>
      <c r="R20" s="6">
        <v>1</v>
      </c>
      <c r="S20" s="6" t="s">
        <v>67</v>
      </c>
      <c r="T20" s="6" t="s">
        <v>54</v>
      </c>
      <c r="U20" s="6">
        <v>2</v>
      </c>
      <c r="V20" s="6" t="s">
        <v>98</v>
      </c>
      <c r="W20" s="6">
        <v>1</v>
      </c>
      <c r="X20" s="6" t="s">
        <v>113</v>
      </c>
      <c r="Y20" s="6" t="s">
        <v>115</v>
      </c>
      <c r="Z20" t="s">
        <v>488</v>
      </c>
      <c r="AA20" t="s">
        <v>462</v>
      </c>
      <c r="AC20" t="s">
        <v>543</v>
      </c>
      <c r="AD20" t="s">
        <v>488</v>
      </c>
      <c r="AE20" t="s">
        <v>544</v>
      </c>
      <c r="AG20" t="s">
        <v>519</v>
      </c>
      <c r="AH20" t="s">
        <v>488</v>
      </c>
      <c r="AJ20" t="s">
        <v>519</v>
      </c>
      <c r="AK20" t="s">
        <v>488</v>
      </c>
      <c r="AM20" t="s">
        <v>545</v>
      </c>
      <c r="AN20" t="s">
        <v>546</v>
      </c>
      <c r="AO20">
        <v>2</v>
      </c>
      <c r="AP20">
        <v>1</v>
      </c>
      <c r="AX20" t="s">
        <v>467</v>
      </c>
      <c r="AY20">
        <v>1</v>
      </c>
      <c r="AZ20">
        <v>1</v>
      </c>
      <c r="BE20" t="s">
        <v>547</v>
      </c>
      <c r="BF20">
        <v>2</v>
      </c>
      <c r="BG20">
        <v>1</v>
      </c>
      <c r="BI20" t="s">
        <v>479</v>
      </c>
      <c r="BJ20">
        <v>3</v>
      </c>
      <c r="BK20">
        <v>1</v>
      </c>
      <c r="BP20" t="s">
        <v>466</v>
      </c>
      <c r="BQ20">
        <v>1</v>
      </c>
      <c r="BR20">
        <v>0</v>
      </c>
      <c r="CZ20" s="1" t="s">
        <v>548</v>
      </c>
      <c r="DB20" s="1" t="s">
        <v>549</v>
      </c>
      <c r="DC20" s="1" t="s">
        <v>50</v>
      </c>
      <c r="DD20" s="1" t="s">
        <v>550</v>
      </c>
      <c r="DF20" s="1" t="s">
        <v>549</v>
      </c>
      <c r="DG20" s="1" t="s">
        <v>551</v>
      </c>
      <c r="DH20" s="1" t="s">
        <v>550</v>
      </c>
      <c r="DP20" t="s">
        <v>546</v>
      </c>
      <c r="DQ20">
        <v>2</v>
      </c>
      <c r="DS20" t="s">
        <v>477</v>
      </c>
      <c r="DX20" t="s">
        <v>467</v>
      </c>
      <c r="DY20">
        <v>1</v>
      </c>
      <c r="EA20" t="s">
        <v>463</v>
      </c>
    </row>
    <row r="21" spans="1:131">
      <c r="A21" s="7">
        <v>19</v>
      </c>
      <c r="B21" s="7">
        <v>4</v>
      </c>
      <c r="C21" s="7" t="s">
        <v>45</v>
      </c>
      <c r="D21" s="7">
        <v>19</v>
      </c>
      <c r="E21" s="7" t="s">
        <v>71</v>
      </c>
      <c r="F21" s="7">
        <v>2</v>
      </c>
      <c r="G21" s="7" t="s">
        <v>79</v>
      </c>
      <c r="H21" s="7">
        <v>2</v>
      </c>
      <c r="I21" s="7" t="s">
        <v>47</v>
      </c>
      <c r="J21" s="7" t="s">
        <v>48</v>
      </c>
      <c r="K21" s="7">
        <v>1</v>
      </c>
      <c r="L21" s="7"/>
      <c r="M21" s="7">
        <v>2</v>
      </c>
      <c r="N21" s="7">
        <v>2</v>
      </c>
      <c r="O21" s="7" t="s">
        <v>59</v>
      </c>
      <c r="P21" s="7">
        <v>3</v>
      </c>
      <c r="Q21" s="7" t="s">
        <v>50</v>
      </c>
      <c r="R21" s="7">
        <v>1</v>
      </c>
      <c r="S21" s="7" t="s">
        <v>67</v>
      </c>
      <c r="T21" s="7" t="s">
        <v>54</v>
      </c>
      <c r="U21" s="7">
        <v>2</v>
      </c>
      <c r="V21" s="7" t="s">
        <v>98</v>
      </c>
      <c r="W21" s="7">
        <v>1</v>
      </c>
      <c r="X21" s="7" t="s">
        <v>117</v>
      </c>
      <c r="Y21" s="7" t="s">
        <v>119</v>
      </c>
      <c r="Z21" t="s">
        <v>463</v>
      </c>
      <c r="AA21" t="s">
        <v>488</v>
      </c>
      <c r="AC21" t="s">
        <v>488</v>
      </c>
      <c r="AD21" t="s">
        <v>552</v>
      </c>
      <c r="AE21" t="s">
        <v>553</v>
      </c>
      <c r="AG21" t="s">
        <v>519</v>
      </c>
      <c r="AH21" t="s">
        <v>488</v>
      </c>
      <c r="AJ21" t="s">
        <v>519</v>
      </c>
      <c r="AK21" t="s">
        <v>488</v>
      </c>
      <c r="AN21" t="s">
        <v>466</v>
      </c>
      <c r="AO21">
        <v>1</v>
      </c>
      <c r="AP21">
        <v>1</v>
      </c>
      <c r="AX21" t="s">
        <v>486</v>
      </c>
      <c r="AY21">
        <v>1</v>
      </c>
      <c r="AZ21">
        <v>1</v>
      </c>
      <c r="BE21" t="s">
        <v>466</v>
      </c>
      <c r="BF21">
        <v>1</v>
      </c>
      <c r="BG21">
        <v>1</v>
      </c>
      <c r="BI21" t="s">
        <v>462</v>
      </c>
      <c r="BJ21">
        <v>1</v>
      </c>
      <c r="BK21">
        <v>1</v>
      </c>
      <c r="BP21" t="s">
        <v>480</v>
      </c>
      <c r="BQ21">
        <v>1</v>
      </c>
      <c r="BR21">
        <v>0</v>
      </c>
      <c r="CM21" s="1" t="s">
        <v>548</v>
      </c>
      <c r="CO21" s="1" t="s">
        <v>549</v>
      </c>
      <c r="CP21" s="1" t="s">
        <v>50</v>
      </c>
      <c r="CQ21" s="1" t="s">
        <v>550</v>
      </c>
      <c r="CS21" s="1" t="s">
        <v>549</v>
      </c>
      <c r="CT21" s="1" t="s">
        <v>551</v>
      </c>
      <c r="CU21" s="1" t="s">
        <v>550</v>
      </c>
      <c r="CZ21" s="29" t="s">
        <v>477</v>
      </c>
      <c r="DB21">
        <v>1</v>
      </c>
      <c r="DC21" s="8" t="s">
        <v>464</v>
      </c>
      <c r="DD21" s="8">
        <v>3</v>
      </c>
      <c r="DF21">
        <v>-1</v>
      </c>
      <c r="DG21" t="s">
        <v>484</v>
      </c>
      <c r="DH21">
        <v>1</v>
      </c>
      <c r="DP21" t="s">
        <v>466</v>
      </c>
      <c r="DQ21">
        <v>1</v>
      </c>
      <c r="DS21" t="s">
        <v>477</v>
      </c>
      <c r="DX21" t="s">
        <v>486</v>
      </c>
      <c r="DY21">
        <v>1</v>
      </c>
      <c r="EA21" t="s">
        <v>463</v>
      </c>
    </row>
    <row r="22" spans="1:131">
      <c r="A22" s="6">
        <v>36</v>
      </c>
      <c r="B22" s="6">
        <v>5</v>
      </c>
      <c r="C22" s="6" t="s">
        <v>45</v>
      </c>
      <c r="D22" s="6">
        <v>19</v>
      </c>
      <c r="E22" s="6" t="s">
        <v>71</v>
      </c>
      <c r="F22" s="6">
        <v>2</v>
      </c>
      <c r="G22" s="6" t="s">
        <v>79</v>
      </c>
      <c r="H22" s="6">
        <v>2</v>
      </c>
      <c r="I22" s="6" t="s">
        <v>47</v>
      </c>
      <c r="J22" s="6" t="s">
        <v>48</v>
      </c>
      <c r="K22" s="6">
        <v>1</v>
      </c>
      <c r="L22" s="6"/>
      <c r="M22" s="6">
        <v>3</v>
      </c>
      <c r="N22" s="6">
        <v>3</v>
      </c>
      <c r="O22" s="6" t="s">
        <v>59</v>
      </c>
      <c r="P22" s="6">
        <v>3</v>
      </c>
      <c r="Q22" s="6" t="s">
        <v>50</v>
      </c>
      <c r="R22" s="6">
        <v>1</v>
      </c>
      <c r="S22" s="6" t="s">
        <v>65</v>
      </c>
      <c r="T22" s="6" t="s">
        <v>54</v>
      </c>
      <c r="U22" s="6">
        <v>2</v>
      </c>
      <c r="V22" s="6" t="s">
        <v>67</v>
      </c>
      <c r="W22" s="6">
        <v>1</v>
      </c>
      <c r="X22" s="6" t="s">
        <v>176</v>
      </c>
      <c r="Y22" s="6" t="s">
        <v>178</v>
      </c>
      <c r="Z22" t="s">
        <v>519</v>
      </c>
      <c r="AA22" t="s">
        <v>462</v>
      </c>
      <c r="AB22" t="s">
        <v>554</v>
      </c>
      <c r="AC22" t="s">
        <v>509</v>
      </c>
      <c r="AD22" t="s">
        <v>501</v>
      </c>
      <c r="AE22" t="s">
        <v>486</v>
      </c>
      <c r="AG22" t="s">
        <v>519</v>
      </c>
      <c r="AH22" t="s">
        <v>488</v>
      </c>
      <c r="AJ22" t="s">
        <v>519</v>
      </c>
      <c r="AK22" t="s">
        <v>488</v>
      </c>
      <c r="AN22" t="s">
        <v>480</v>
      </c>
      <c r="AO22">
        <v>1</v>
      </c>
      <c r="AP22">
        <v>1</v>
      </c>
      <c r="AX22" t="s">
        <v>492</v>
      </c>
      <c r="AY22">
        <v>1</v>
      </c>
      <c r="AZ22">
        <v>1</v>
      </c>
      <c r="BE22" t="s">
        <v>480</v>
      </c>
      <c r="BF22">
        <v>1</v>
      </c>
      <c r="BG22">
        <v>1</v>
      </c>
      <c r="BI22" s="11" t="s">
        <v>463</v>
      </c>
      <c r="BJ22">
        <v>7</v>
      </c>
      <c r="BK22">
        <v>1</v>
      </c>
      <c r="BP22" t="s">
        <v>555</v>
      </c>
      <c r="BQ22">
        <v>1</v>
      </c>
      <c r="BR22">
        <v>2</v>
      </c>
      <c r="CM22" s="29" t="s">
        <v>477</v>
      </c>
      <c r="CO22">
        <v>1</v>
      </c>
      <c r="CP22" s="8" t="s">
        <v>477</v>
      </c>
      <c r="CQ22" s="8">
        <v>7</v>
      </c>
      <c r="CS22">
        <v>-1</v>
      </c>
      <c r="CT22" s="8" t="s">
        <v>503</v>
      </c>
      <c r="CU22" s="8">
        <v>3</v>
      </c>
      <c r="CZ22" s="29" t="s">
        <v>463</v>
      </c>
      <c r="DB22">
        <v>1</v>
      </c>
      <c r="DC22" s="8" t="s">
        <v>477</v>
      </c>
      <c r="DD22" s="8">
        <v>3</v>
      </c>
      <c r="DF22">
        <v>1</v>
      </c>
      <c r="DG22" t="s">
        <v>477</v>
      </c>
      <c r="DH22">
        <v>1</v>
      </c>
      <c r="DP22" t="s">
        <v>480</v>
      </c>
      <c r="DQ22">
        <v>1</v>
      </c>
      <c r="DS22" t="s">
        <v>477</v>
      </c>
      <c r="DX22" t="s">
        <v>492</v>
      </c>
      <c r="DY22">
        <v>1</v>
      </c>
      <c r="EA22" t="s">
        <v>463</v>
      </c>
    </row>
    <row r="23" spans="1:131">
      <c r="A23" s="6">
        <v>38</v>
      </c>
      <c r="B23" s="6">
        <v>5</v>
      </c>
      <c r="C23" s="6" t="s">
        <v>45</v>
      </c>
      <c r="D23" s="6">
        <v>20</v>
      </c>
      <c r="E23" s="6" t="s">
        <v>71</v>
      </c>
      <c r="F23" s="6">
        <v>2</v>
      </c>
      <c r="G23" s="6" t="s">
        <v>79</v>
      </c>
      <c r="H23" s="6">
        <v>2</v>
      </c>
      <c r="I23" s="6" t="s">
        <v>47</v>
      </c>
      <c r="J23" s="6" t="s">
        <v>48</v>
      </c>
      <c r="K23" s="6">
        <v>1</v>
      </c>
      <c r="L23" s="6"/>
      <c r="M23" s="6">
        <v>2</v>
      </c>
      <c r="N23" s="6">
        <v>2</v>
      </c>
      <c r="O23" s="6" t="s">
        <v>59</v>
      </c>
      <c r="P23" s="6">
        <v>3</v>
      </c>
      <c r="Q23" s="6" t="s">
        <v>50</v>
      </c>
      <c r="R23" s="6">
        <v>1</v>
      </c>
      <c r="S23" s="6" t="s">
        <v>65</v>
      </c>
      <c r="T23" s="6" t="s">
        <v>54</v>
      </c>
      <c r="U23" s="6">
        <v>2</v>
      </c>
      <c r="V23" s="6" t="s">
        <v>67</v>
      </c>
      <c r="W23" s="6">
        <v>1</v>
      </c>
      <c r="X23" s="6" t="s">
        <v>181</v>
      </c>
      <c r="Y23" s="6" t="s">
        <v>182</v>
      </c>
      <c r="Z23" t="s">
        <v>526</v>
      </c>
      <c r="AC23" t="s">
        <v>533</v>
      </c>
      <c r="AD23" t="s">
        <v>510</v>
      </c>
      <c r="AG23" t="s">
        <v>519</v>
      </c>
      <c r="AH23" t="s">
        <v>488</v>
      </c>
      <c r="AJ23" t="s">
        <v>519</v>
      </c>
      <c r="AK23" t="s">
        <v>488</v>
      </c>
      <c r="AN23" t="s">
        <v>499</v>
      </c>
      <c r="AO23">
        <v>1</v>
      </c>
      <c r="AP23">
        <v>1</v>
      </c>
      <c r="AX23" t="s">
        <v>510</v>
      </c>
      <c r="AY23">
        <v>1</v>
      </c>
      <c r="AZ23">
        <v>1</v>
      </c>
      <c r="BE23" t="s">
        <v>499</v>
      </c>
      <c r="BF23">
        <v>1</v>
      </c>
      <c r="BG23">
        <v>1</v>
      </c>
      <c r="BI23" t="s">
        <v>523</v>
      </c>
      <c r="BJ23">
        <v>2</v>
      </c>
      <c r="BK23">
        <v>1</v>
      </c>
      <c r="BP23" t="s">
        <v>556</v>
      </c>
      <c r="BQ23">
        <v>1</v>
      </c>
      <c r="BR23">
        <v>0</v>
      </c>
      <c r="CM23" s="29" t="s">
        <v>463</v>
      </c>
      <c r="CO23">
        <v>1</v>
      </c>
      <c r="CP23" s="8" t="s">
        <v>463</v>
      </c>
      <c r="CQ23" s="8">
        <v>4</v>
      </c>
      <c r="CS23">
        <v>-1</v>
      </c>
      <c r="CT23" s="8" t="s">
        <v>488</v>
      </c>
      <c r="CU23" s="8">
        <v>2</v>
      </c>
      <c r="CZ23" s="30" t="s">
        <v>464</v>
      </c>
      <c r="DB23">
        <v>1</v>
      </c>
      <c r="DC23" s="8" t="s">
        <v>463</v>
      </c>
      <c r="DD23" s="8">
        <v>3</v>
      </c>
      <c r="DF23">
        <v>1</v>
      </c>
      <c r="DG23" t="s">
        <v>497</v>
      </c>
      <c r="DH23">
        <v>1</v>
      </c>
      <c r="DP23" t="s">
        <v>499</v>
      </c>
      <c r="DQ23">
        <v>1</v>
      </c>
      <c r="DS23" t="s">
        <v>477</v>
      </c>
      <c r="DX23" t="s">
        <v>510</v>
      </c>
      <c r="DY23">
        <v>1</v>
      </c>
      <c r="EA23" t="s">
        <v>463</v>
      </c>
    </row>
    <row r="24" spans="1:131">
      <c r="A24" s="7">
        <v>40</v>
      </c>
      <c r="B24" s="7">
        <v>5</v>
      </c>
      <c r="C24" s="7" t="s">
        <v>45</v>
      </c>
      <c r="D24" s="7">
        <v>20</v>
      </c>
      <c r="E24" s="7" t="s">
        <v>71</v>
      </c>
      <c r="F24" s="7">
        <v>2</v>
      </c>
      <c r="G24" s="7" t="s">
        <v>79</v>
      </c>
      <c r="H24" s="7">
        <v>2</v>
      </c>
      <c r="I24" s="7" t="s">
        <v>47</v>
      </c>
      <c r="J24" s="7" t="s">
        <v>48</v>
      </c>
      <c r="K24" s="7">
        <v>1</v>
      </c>
      <c r="L24" s="7"/>
      <c r="M24" s="7">
        <v>1</v>
      </c>
      <c r="N24" s="7">
        <v>2</v>
      </c>
      <c r="O24" s="7" t="s">
        <v>59</v>
      </c>
      <c r="P24" s="7">
        <v>3</v>
      </c>
      <c r="Q24" s="7" t="s">
        <v>50</v>
      </c>
      <c r="R24" s="7">
        <v>1</v>
      </c>
      <c r="S24" s="7" t="s">
        <v>51</v>
      </c>
      <c r="T24" s="7" t="s">
        <v>54</v>
      </c>
      <c r="U24" s="7">
        <v>2</v>
      </c>
      <c r="V24" s="7" t="s">
        <v>55</v>
      </c>
      <c r="W24" s="7">
        <v>1</v>
      </c>
      <c r="X24" s="7" t="s">
        <v>187</v>
      </c>
      <c r="Y24" s="7"/>
      <c r="Z24" t="s">
        <v>464</v>
      </c>
      <c r="AA24" t="s">
        <v>557</v>
      </c>
      <c r="AB24" t="s">
        <v>507</v>
      </c>
      <c r="AG24" t="s">
        <v>519</v>
      </c>
      <c r="AH24" t="s">
        <v>488</v>
      </c>
      <c r="AJ24" t="s">
        <v>519</v>
      </c>
      <c r="AK24" t="s">
        <v>488</v>
      </c>
      <c r="AN24" t="s">
        <v>556</v>
      </c>
      <c r="AO24">
        <v>1</v>
      </c>
      <c r="AP24">
        <v>1</v>
      </c>
      <c r="AX24" t="s">
        <v>527</v>
      </c>
      <c r="AY24">
        <v>1</v>
      </c>
      <c r="AZ24">
        <v>1</v>
      </c>
      <c r="BE24" t="s">
        <v>556</v>
      </c>
      <c r="BF24">
        <v>1</v>
      </c>
      <c r="BG24">
        <v>1</v>
      </c>
      <c r="BI24" t="s">
        <v>530</v>
      </c>
      <c r="BJ24">
        <v>1</v>
      </c>
      <c r="BK24">
        <v>1</v>
      </c>
      <c r="BP24" t="s">
        <v>558</v>
      </c>
      <c r="BQ24">
        <v>1</v>
      </c>
      <c r="BR24">
        <v>0</v>
      </c>
      <c r="CM24" s="30" t="s">
        <v>464</v>
      </c>
      <c r="CO24">
        <v>1</v>
      </c>
      <c r="CP24" s="8" t="s">
        <v>513</v>
      </c>
      <c r="CQ24" s="8">
        <v>4</v>
      </c>
      <c r="CS24">
        <v>-1</v>
      </c>
      <c r="CT24" s="8" t="s">
        <v>559</v>
      </c>
      <c r="CU24" s="8">
        <v>2</v>
      </c>
      <c r="CZ24" s="30" t="s">
        <v>462</v>
      </c>
      <c r="DB24">
        <v>1</v>
      </c>
      <c r="DC24" t="s">
        <v>476</v>
      </c>
      <c r="DD24">
        <v>1</v>
      </c>
      <c r="DF24">
        <v>1</v>
      </c>
      <c r="DG24" t="s">
        <v>479</v>
      </c>
      <c r="DH24">
        <v>1</v>
      </c>
      <c r="DP24" t="s">
        <v>556</v>
      </c>
      <c r="DQ24">
        <v>1</v>
      </c>
      <c r="DS24" t="s">
        <v>477</v>
      </c>
      <c r="DX24" t="s">
        <v>527</v>
      </c>
      <c r="DY24">
        <v>1</v>
      </c>
      <c r="EA24" t="s">
        <v>463</v>
      </c>
    </row>
    <row r="25" spans="1:131">
      <c r="A25" s="7">
        <v>46</v>
      </c>
      <c r="B25" s="7">
        <v>5</v>
      </c>
      <c r="C25" s="7" t="s">
        <v>45</v>
      </c>
      <c r="D25" s="7">
        <v>20</v>
      </c>
      <c r="E25" s="7" t="s">
        <v>71</v>
      </c>
      <c r="F25" s="7">
        <v>2</v>
      </c>
      <c r="G25" s="7" t="s">
        <v>79</v>
      </c>
      <c r="H25" s="7">
        <v>2</v>
      </c>
      <c r="I25" s="7" t="s">
        <v>47</v>
      </c>
      <c r="J25" s="7" t="s">
        <v>48</v>
      </c>
      <c r="K25" s="7">
        <v>1</v>
      </c>
      <c r="L25" s="7"/>
      <c r="M25" s="7">
        <v>2</v>
      </c>
      <c r="N25" s="7">
        <v>2</v>
      </c>
      <c r="O25" s="7" t="s">
        <v>59</v>
      </c>
      <c r="P25" s="7">
        <v>2</v>
      </c>
      <c r="Q25" s="7" t="s">
        <v>50</v>
      </c>
      <c r="R25" s="7">
        <v>1</v>
      </c>
      <c r="S25" s="7" t="s">
        <v>67</v>
      </c>
      <c r="T25" s="7" t="s">
        <v>54</v>
      </c>
      <c r="U25" s="7">
        <v>2</v>
      </c>
      <c r="V25" s="7" t="s">
        <v>98</v>
      </c>
      <c r="W25" s="7">
        <v>1</v>
      </c>
      <c r="X25" s="7" t="s">
        <v>199</v>
      </c>
      <c r="Y25" s="7" t="s">
        <v>200</v>
      </c>
      <c r="Z25" t="s">
        <v>519</v>
      </c>
      <c r="AA25" t="s">
        <v>507</v>
      </c>
      <c r="AB25" t="s">
        <v>510</v>
      </c>
      <c r="AC25" t="s">
        <v>512</v>
      </c>
      <c r="AD25" t="s">
        <v>488</v>
      </c>
      <c r="AE25" t="s">
        <v>491</v>
      </c>
      <c r="AG25" t="s">
        <v>476</v>
      </c>
      <c r="AH25" t="s">
        <v>506</v>
      </c>
      <c r="AJ25" t="s">
        <v>476</v>
      </c>
      <c r="AK25" t="s">
        <v>506</v>
      </c>
      <c r="AN25" t="s">
        <v>558</v>
      </c>
      <c r="AO25">
        <v>1</v>
      </c>
      <c r="AP25">
        <v>1</v>
      </c>
      <c r="AX25" t="s">
        <v>504</v>
      </c>
      <c r="AY25">
        <v>1</v>
      </c>
      <c r="AZ25">
        <v>1</v>
      </c>
      <c r="BE25" t="s">
        <v>558</v>
      </c>
      <c r="BF25">
        <v>1</v>
      </c>
      <c r="BG25">
        <v>1</v>
      </c>
      <c r="BI25" t="s">
        <v>478</v>
      </c>
      <c r="BJ25">
        <v>1</v>
      </c>
      <c r="BK25">
        <v>1</v>
      </c>
      <c r="BP25" t="s">
        <v>560</v>
      </c>
      <c r="BQ25">
        <v>1</v>
      </c>
      <c r="BR25">
        <v>0</v>
      </c>
      <c r="CM25" s="30" t="s">
        <v>462</v>
      </c>
      <c r="CO25">
        <v>1</v>
      </c>
      <c r="CP25" t="s">
        <v>511</v>
      </c>
      <c r="CQ25">
        <v>3</v>
      </c>
      <c r="CS25">
        <v>-1</v>
      </c>
      <c r="CT25" t="s">
        <v>490</v>
      </c>
      <c r="CU25">
        <v>1</v>
      </c>
      <c r="CZ25" s="30" t="s">
        <v>507</v>
      </c>
      <c r="DB25">
        <v>1</v>
      </c>
      <c r="DC25" t="s">
        <v>462</v>
      </c>
      <c r="DD25">
        <v>1</v>
      </c>
      <c r="DF25">
        <v>0</v>
      </c>
      <c r="DG25" t="s">
        <v>428</v>
      </c>
      <c r="DH25">
        <v>1</v>
      </c>
      <c r="DP25" t="s">
        <v>558</v>
      </c>
      <c r="DQ25">
        <v>1</v>
      </c>
      <c r="DS25" t="s">
        <v>477</v>
      </c>
      <c r="DX25" t="s">
        <v>504</v>
      </c>
      <c r="DY25">
        <v>1</v>
      </c>
      <c r="EA25" t="s">
        <v>463</v>
      </c>
    </row>
    <row r="26" spans="1:131">
      <c r="A26" s="6">
        <v>47</v>
      </c>
      <c r="B26" s="6">
        <v>5</v>
      </c>
      <c r="C26" s="6" t="s">
        <v>45</v>
      </c>
      <c r="D26" s="6">
        <v>19</v>
      </c>
      <c r="E26" s="6" t="s">
        <v>71</v>
      </c>
      <c r="F26" s="6">
        <v>2</v>
      </c>
      <c r="G26" s="6" t="s">
        <v>79</v>
      </c>
      <c r="H26" s="6">
        <v>2</v>
      </c>
      <c r="I26" s="6" t="s">
        <v>47</v>
      </c>
      <c r="J26" s="6" t="s">
        <v>48</v>
      </c>
      <c r="K26" s="6">
        <v>1</v>
      </c>
      <c r="L26" s="6"/>
      <c r="M26" s="6">
        <v>1</v>
      </c>
      <c r="N26" s="6">
        <v>2</v>
      </c>
      <c r="O26" s="6" t="s">
        <v>59</v>
      </c>
      <c r="P26" s="6">
        <v>2</v>
      </c>
      <c r="Q26" s="6" t="s">
        <v>50</v>
      </c>
      <c r="R26" s="6">
        <v>1</v>
      </c>
      <c r="S26" s="6" t="s">
        <v>67</v>
      </c>
      <c r="T26" s="6" t="s">
        <v>54</v>
      </c>
      <c r="U26" s="6">
        <v>2</v>
      </c>
      <c r="V26" s="6" t="s">
        <v>98</v>
      </c>
      <c r="W26" s="6">
        <v>1</v>
      </c>
      <c r="X26" s="6" t="s">
        <v>202</v>
      </c>
      <c r="Y26" s="6" t="s">
        <v>203</v>
      </c>
      <c r="Z26" t="s">
        <v>556</v>
      </c>
      <c r="AA26" t="s">
        <v>462</v>
      </c>
      <c r="AB26" t="s">
        <v>519</v>
      </c>
      <c r="AC26" t="s">
        <v>467</v>
      </c>
      <c r="AD26" t="s">
        <v>494</v>
      </c>
      <c r="AE26" t="s">
        <v>533</v>
      </c>
      <c r="AG26" t="s">
        <v>507</v>
      </c>
      <c r="AH26" t="s">
        <v>509</v>
      </c>
      <c r="AJ26" t="s">
        <v>507</v>
      </c>
      <c r="AK26" t="s">
        <v>509</v>
      </c>
      <c r="AN26" t="s">
        <v>560</v>
      </c>
      <c r="AO26">
        <v>1</v>
      </c>
      <c r="AP26">
        <v>1</v>
      </c>
      <c r="AX26" t="s">
        <v>493</v>
      </c>
      <c r="AY26">
        <v>1</v>
      </c>
      <c r="AZ26">
        <v>1</v>
      </c>
      <c r="BE26" t="s">
        <v>560</v>
      </c>
      <c r="BF26">
        <v>1</v>
      </c>
      <c r="BG26">
        <v>1</v>
      </c>
      <c r="BI26" t="s">
        <v>500</v>
      </c>
      <c r="BJ26">
        <v>6</v>
      </c>
      <c r="BK26">
        <v>1</v>
      </c>
      <c r="BP26" t="s">
        <v>557</v>
      </c>
      <c r="BQ26">
        <v>1</v>
      </c>
      <c r="BR26">
        <v>0</v>
      </c>
      <c r="CM26" s="30" t="s">
        <v>507</v>
      </c>
      <c r="CO26">
        <v>1</v>
      </c>
      <c r="CP26" t="s">
        <v>510</v>
      </c>
      <c r="CQ26">
        <v>2</v>
      </c>
      <c r="CS26">
        <v>1</v>
      </c>
      <c r="CT26" t="s">
        <v>495</v>
      </c>
      <c r="CU26">
        <v>1</v>
      </c>
      <c r="CZ26" s="30" t="s">
        <v>513</v>
      </c>
      <c r="DB26">
        <v>1</v>
      </c>
      <c r="DC26" t="s">
        <v>489</v>
      </c>
      <c r="DD26">
        <v>1</v>
      </c>
      <c r="DF26">
        <v>-1</v>
      </c>
      <c r="DG26" t="s">
        <v>498</v>
      </c>
      <c r="DH26">
        <v>1</v>
      </c>
      <c r="DP26" t="s">
        <v>560</v>
      </c>
      <c r="DQ26">
        <v>1</v>
      </c>
      <c r="DS26" t="s">
        <v>477</v>
      </c>
      <c r="DX26" t="s">
        <v>493</v>
      </c>
      <c r="DY26">
        <v>1</v>
      </c>
      <c r="EA26" t="s">
        <v>501</v>
      </c>
    </row>
    <row r="27" spans="1:131">
      <c r="A27" s="7">
        <v>48</v>
      </c>
      <c r="B27" s="7">
        <v>5</v>
      </c>
      <c r="C27" s="7" t="s">
        <v>45</v>
      </c>
      <c r="D27" s="7">
        <v>19</v>
      </c>
      <c r="E27" s="7" t="s">
        <v>71</v>
      </c>
      <c r="F27" s="7">
        <v>2</v>
      </c>
      <c r="G27" s="7" t="s">
        <v>79</v>
      </c>
      <c r="H27" s="7">
        <v>2</v>
      </c>
      <c r="I27" s="7" t="s">
        <v>47</v>
      </c>
      <c r="J27" s="7" t="s">
        <v>48</v>
      </c>
      <c r="K27" s="7">
        <v>1</v>
      </c>
      <c r="L27" s="7"/>
      <c r="M27" s="7">
        <v>2</v>
      </c>
      <c r="N27" s="7">
        <v>2</v>
      </c>
      <c r="O27" s="7" t="s">
        <v>59</v>
      </c>
      <c r="P27" s="7">
        <v>1</v>
      </c>
      <c r="Q27" s="7" t="s">
        <v>50</v>
      </c>
      <c r="R27" s="7">
        <v>1</v>
      </c>
      <c r="S27" s="7" t="s">
        <v>67</v>
      </c>
      <c r="T27" s="7" t="s">
        <v>54</v>
      </c>
      <c r="U27" s="7">
        <v>2</v>
      </c>
      <c r="V27" s="7" t="s">
        <v>98</v>
      </c>
      <c r="W27" s="7">
        <v>1</v>
      </c>
      <c r="X27" s="7" t="s">
        <v>204</v>
      </c>
      <c r="Y27" s="7" t="s">
        <v>205</v>
      </c>
      <c r="Z27" t="s">
        <v>462</v>
      </c>
      <c r="AA27" t="s">
        <v>507</v>
      </c>
      <c r="AB27" t="s">
        <v>532</v>
      </c>
      <c r="AC27" t="s">
        <v>463</v>
      </c>
      <c r="AD27" t="s">
        <v>523</v>
      </c>
      <c r="AG27" t="s">
        <v>507</v>
      </c>
      <c r="AH27" t="s">
        <v>509</v>
      </c>
      <c r="AJ27" t="s">
        <v>507</v>
      </c>
      <c r="AK27" t="s">
        <v>509</v>
      </c>
      <c r="AN27" t="s">
        <v>557</v>
      </c>
      <c r="AO27">
        <v>1</v>
      </c>
      <c r="AP27">
        <v>1</v>
      </c>
      <c r="AX27" t="s">
        <v>539</v>
      </c>
      <c r="AY27">
        <v>1</v>
      </c>
      <c r="AZ27">
        <v>1</v>
      </c>
      <c r="BE27" t="s">
        <v>557</v>
      </c>
      <c r="BF27">
        <v>1</v>
      </c>
      <c r="BG27">
        <v>1</v>
      </c>
      <c r="BI27" t="s">
        <v>533</v>
      </c>
      <c r="BJ27">
        <v>6</v>
      </c>
      <c r="BK27">
        <v>1</v>
      </c>
      <c r="BP27" t="s">
        <v>489</v>
      </c>
      <c r="BQ27">
        <v>1</v>
      </c>
      <c r="BR27">
        <v>0</v>
      </c>
      <c r="CM27" s="30" t="s">
        <v>513</v>
      </c>
      <c r="CO27">
        <v>1</v>
      </c>
      <c r="CP27" t="s">
        <v>479</v>
      </c>
      <c r="CQ27">
        <v>2</v>
      </c>
      <c r="CT27" t="s">
        <v>506</v>
      </c>
      <c r="CU27">
        <v>1</v>
      </c>
      <c r="CZ27" s="30" t="s">
        <v>519</v>
      </c>
      <c r="DB27">
        <v>-1</v>
      </c>
      <c r="DC27" t="s">
        <v>475</v>
      </c>
      <c r="DD27">
        <v>1</v>
      </c>
      <c r="DF27">
        <v>1</v>
      </c>
      <c r="DG27" t="s">
        <v>478</v>
      </c>
      <c r="DH27">
        <v>1</v>
      </c>
      <c r="DP27" t="s">
        <v>557</v>
      </c>
      <c r="DQ27">
        <v>1</v>
      </c>
      <c r="DS27" t="s">
        <v>477</v>
      </c>
      <c r="DX27" t="s">
        <v>539</v>
      </c>
      <c r="DY27">
        <v>1</v>
      </c>
      <c r="EA27" t="s">
        <v>501</v>
      </c>
    </row>
    <row r="28" spans="1:131">
      <c r="A28" s="6">
        <v>49</v>
      </c>
      <c r="B28" s="6">
        <v>5</v>
      </c>
      <c r="C28" s="6" t="s">
        <v>45</v>
      </c>
      <c r="D28" s="6">
        <v>19</v>
      </c>
      <c r="E28" s="6" t="s">
        <v>71</v>
      </c>
      <c r="F28" s="6">
        <v>2</v>
      </c>
      <c r="G28" s="6" t="s">
        <v>79</v>
      </c>
      <c r="H28" s="6">
        <v>2</v>
      </c>
      <c r="I28" s="6" t="s">
        <v>47</v>
      </c>
      <c r="J28" s="6" t="s">
        <v>48</v>
      </c>
      <c r="K28" s="6">
        <v>1</v>
      </c>
      <c r="L28" s="6"/>
      <c r="M28" s="6">
        <v>2</v>
      </c>
      <c r="N28" s="6">
        <v>2</v>
      </c>
      <c r="O28" s="6" t="s">
        <v>59</v>
      </c>
      <c r="P28" s="6">
        <v>3</v>
      </c>
      <c r="Q28" s="6" t="s">
        <v>50</v>
      </c>
      <c r="R28" s="6">
        <v>1</v>
      </c>
      <c r="S28" s="6" t="s">
        <v>67</v>
      </c>
      <c r="T28" s="6" t="s">
        <v>54</v>
      </c>
      <c r="U28" s="6">
        <v>2</v>
      </c>
      <c r="V28" s="6" t="s">
        <v>98</v>
      </c>
      <c r="W28" s="6">
        <v>1</v>
      </c>
      <c r="X28" s="6" t="s">
        <v>207</v>
      </c>
      <c r="Y28" s="6" t="s">
        <v>208</v>
      </c>
      <c r="Z28" t="s">
        <v>507</v>
      </c>
      <c r="AA28" t="s">
        <v>462</v>
      </c>
      <c r="AB28" t="s">
        <v>532</v>
      </c>
      <c r="AC28" t="s">
        <v>463</v>
      </c>
      <c r="AG28" t="s">
        <v>507</v>
      </c>
      <c r="AH28" t="s">
        <v>509</v>
      </c>
      <c r="AJ28" t="s">
        <v>507</v>
      </c>
      <c r="AK28" t="s">
        <v>509</v>
      </c>
      <c r="AN28" t="s">
        <v>489</v>
      </c>
      <c r="AO28">
        <v>1</v>
      </c>
      <c r="AP28">
        <v>1</v>
      </c>
      <c r="AX28" t="s">
        <v>462</v>
      </c>
      <c r="AY28">
        <v>1</v>
      </c>
      <c r="AZ28">
        <v>1</v>
      </c>
      <c r="BE28" t="s">
        <v>489</v>
      </c>
      <c r="BF28">
        <v>1</v>
      </c>
      <c r="BG28">
        <v>1</v>
      </c>
      <c r="BI28" t="s">
        <v>514</v>
      </c>
      <c r="BJ28">
        <v>5</v>
      </c>
      <c r="BK28">
        <v>1</v>
      </c>
      <c r="BP28" t="s">
        <v>501</v>
      </c>
      <c r="BQ28">
        <v>1</v>
      </c>
      <c r="BR28">
        <v>6</v>
      </c>
      <c r="CM28" s="30" t="s">
        <v>519</v>
      </c>
      <c r="CO28">
        <v>1</v>
      </c>
      <c r="CP28" t="s">
        <v>499</v>
      </c>
      <c r="CQ28">
        <v>1</v>
      </c>
      <c r="CS28">
        <v>1</v>
      </c>
      <c r="CT28" t="s">
        <v>507</v>
      </c>
      <c r="CU28">
        <v>1</v>
      </c>
      <c r="CZ28" s="30" t="s">
        <v>514</v>
      </c>
      <c r="DB28">
        <v>1</v>
      </c>
      <c r="DC28" t="s">
        <v>465</v>
      </c>
      <c r="DD28">
        <v>1</v>
      </c>
      <c r="DF28">
        <v>1</v>
      </c>
      <c r="DG28" t="s">
        <v>465</v>
      </c>
      <c r="DH28">
        <v>1</v>
      </c>
      <c r="DP28" t="s">
        <v>489</v>
      </c>
      <c r="DQ28">
        <v>1</v>
      </c>
      <c r="DS28" t="s">
        <v>477</v>
      </c>
      <c r="DX28" t="s">
        <v>462</v>
      </c>
      <c r="DY28">
        <v>1</v>
      </c>
      <c r="EA28" t="s">
        <v>501</v>
      </c>
    </row>
    <row r="29" spans="1:131">
      <c r="A29" s="7">
        <v>50</v>
      </c>
      <c r="B29" s="7">
        <v>5</v>
      </c>
      <c r="C29" s="7" t="s">
        <v>45</v>
      </c>
      <c r="D29" s="7">
        <v>21</v>
      </c>
      <c r="E29" s="7" t="s">
        <v>71</v>
      </c>
      <c r="F29" s="7">
        <v>2</v>
      </c>
      <c r="G29" s="7" t="s">
        <v>79</v>
      </c>
      <c r="H29" s="7">
        <v>2</v>
      </c>
      <c r="I29" s="7" t="s">
        <v>47</v>
      </c>
      <c r="J29" s="7" t="s">
        <v>48</v>
      </c>
      <c r="K29" s="7">
        <v>1</v>
      </c>
      <c r="L29" s="7"/>
      <c r="M29" s="7">
        <v>1</v>
      </c>
      <c r="N29" s="7">
        <v>2</v>
      </c>
      <c r="O29" s="7" t="s">
        <v>59</v>
      </c>
      <c r="P29" s="7">
        <v>3</v>
      </c>
      <c r="Q29" s="7" t="s">
        <v>50</v>
      </c>
      <c r="R29" s="7">
        <v>1</v>
      </c>
      <c r="S29" s="7" t="s">
        <v>55</v>
      </c>
      <c r="T29" s="7" t="s">
        <v>54</v>
      </c>
      <c r="U29" s="7">
        <v>2</v>
      </c>
      <c r="V29" s="7" t="s">
        <v>84</v>
      </c>
      <c r="W29" s="7">
        <v>1</v>
      </c>
      <c r="X29" s="7" t="s">
        <v>210</v>
      </c>
      <c r="Y29" s="7" t="s">
        <v>212</v>
      </c>
      <c r="Z29" t="s">
        <v>514</v>
      </c>
      <c r="AA29" t="s">
        <v>477</v>
      </c>
      <c r="AB29" t="s">
        <v>463</v>
      </c>
      <c r="AC29" t="s">
        <v>561</v>
      </c>
      <c r="AD29" t="s">
        <v>562</v>
      </c>
      <c r="AG29" t="s">
        <v>507</v>
      </c>
      <c r="AH29" t="s">
        <v>515</v>
      </c>
      <c r="AJ29" t="s">
        <v>507</v>
      </c>
      <c r="AK29" t="s">
        <v>515</v>
      </c>
      <c r="AN29" t="s">
        <v>501</v>
      </c>
      <c r="AO29">
        <v>1</v>
      </c>
      <c r="AP29">
        <v>1</v>
      </c>
      <c r="AX29" t="s">
        <v>530</v>
      </c>
      <c r="AY29">
        <v>1</v>
      </c>
      <c r="AZ29">
        <v>1</v>
      </c>
      <c r="BE29" t="s">
        <v>501</v>
      </c>
      <c r="BF29">
        <v>1</v>
      </c>
      <c r="BG29">
        <v>1</v>
      </c>
      <c r="BI29" t="s">
        <v>494</v>
      </c>
      <c r="BJ29">
        <v>3</v>
      </c>
      <c r="BK29">
        <v>1</v>
      </c>
      <c r="BP29" t="s">
        <v>523</v>
      </c>
      <c r="BQ29">
        <v>0</v>
      </c>
      <c r="BR29">
        <v>2</v>
      </c>
      <c r="CM29" s="30" t="s">
        <v>514</v>
      </c>
      <c r="CO29">
        <v>1</v>
      </c>
      <c r="CP29" t="s">
        <v>507</v>
      </c>
      <c r="CQ29">
        <v>1</v>
      </c>
      <c r="CS29">
        <v>1</v>
      </c>
      <c r="CT29" t="s">
        <v>504</v>
      </c>
      <c r="CU29">
        <v>1</v>
      </c>
      <c r="CZ29" s="30" t="s">
        <v>522</v>
      </c>
      <c r="DP29" t="s">
        <v>501</v>
      </c>
      <c r="DQ29">
        <v>1</v>
      </c>
      <c r="DS29" t="s">
        <v>477</v>
      </c>
      <c r="DX29" t="s">
        <v>530</v>
      </c>
      <c r="DY29">
        <v>1</v>
      </c>
      <c r="EA29" t="s">
        <v>501</v>
      </c>
    </row>
    <row r="30" spans="1:131">
      <c r="A30" s="6">
        <v>51</v>
      </c>
      <c r="B30" s="6">
        <v>5</v>
      </c>
      <c r="C30" s="6" t="s">
        <v>45</v>
      </c>
      <c r="D30" s="6">
        <v>20</v>
      </c>
      <c r="E30" s="6" t="s">
        <v>71</v>
      </c>
      <c r="F30" s="6">
        <v>2</v>
      </c>
      <c r="G30" s="6" t="s">
        <v>79</v>
      </c>
      <c r="H30" s="6">
        <v>2</v>
      </c>
      <c r="I30" s="6" t="s">
        <v>47</v>
      </c>
      <c r="J30" s="6" t="s">
        <v>48</v>
      </c>
      <c r="K30" s="6">
        <v>1</v>
      </c>
      <c r="L30" s="6"/>
      <c r="M30" s="6">
        <v>2</v>
      </c>
      <c r="N30" s="6">
        <v>3</v>
      </c>
      <c r="O30" s="6" t="s">
        <v>59</v>
      </c>
      <c r="P30" s="6">
        <v>2</v>
      </c>
      <c r="Q30" s="6" t="s">
        <v>50</v>
      </c>
      <c r="R30" s="6">
        <v>1</v>
      </c>
      <c r="S30" s="6" t="s">
        <v>55</v>
      </c>
      <c r="T30" s="6" t="s">
        <v>54</v>
      </c>
      <c r="U30" s="6">
        <v>2</v>
      </c>
      <c r="V30" s="6" t="s">
        <v>84</v>
      </c>
      <c r="W30" s="6">
        <v>1</v>
      </c>
      <c r="X30" s="6" t="s">
        <v>214</v>
      </c>
      <c r="Y30" s="6" t="s">
        <v>216</v>
      </c>
      <c r="Z30" t="s">
        <v>507</v>
      </c>
      <c r="AA30" t="s">
        <v>463</v>
      </c>
      <c r="AB30" t="s">
        <v>477</v>
      </c>
      <c r="AC30" t="s">
        <v>509</v>
      </c>
      <c r="AD30" t="s">
        <v>563</v>
      </c>
      <c r="AG30" t="s">
        <v>507</v>
      </c>
      <c r="AH30" t="s">
        <v>515</v>
      </c>
      <c r="AJ30" t="s">
        <v>507</v>
      </c>
      <c r="AK30" t="s">
        <v>515</v>
      </c>
      <c r="AN30" t="s">
        <v>554</v>
      </c>
      <c r="AO30">
        <v>1</v>
      </c>
      <c r="AP30">
        <v>0</v>
      </c>
      <c r="AX30" t="s">
        <v>478</v>
      </c>
      <c r="AY30">
        <v>1</v>
      </c>
      <c r="AZ30">
        <v>1</v>
      </c>
      <c r="BI30" t="s">
        <v>538</v>
      </c>
      <c r="BJ30">
        <v>2</v>
      </c>
      <c r="BK30">
        <v>1</v>
      </c>
      <c r="CM30" s="30" t="s">
        <v>522</v>
      </c>
      <c r="CO30">
        <v>1</v>
      </c>
      <c r="CP30" t="s">
        <v>493</v>
      </c>
      <c r="CQ30">
        <v>1</v>
      </c>
      <c r="CS30">
        <v>1</v>
      </c>
      <c r="CT30" t="s">
        <v>477</v>
      </c>
      <c r="CU30">
        <v>1</v>
      </c>
      <c r="CZ30" s="30" t="s">
        <v>511</v>
      </c>
      <c r="DC30" s="1" t="s">
        <v>404</v>
      </c>
      <c r="DD30" s="1">
        <f>SUM(DD21:DD28)</f>
        <v>14</v>
      </c>
      <c r="DG30" s="1" t="s">
        <v>404</v>
      </c>
      <c r="DH30" s="1">
        <f>SUM(DH21:DH28)</f>
        <v>8</v>
      </c>
      <c r="DP30" t="s">
        <v>554</v>
      </c>
      <c r="DQ30">
        <v>1</v>
      </c>
      <c r="DS30" t="s">
        <v>477</v>
      </c>
      <c r="DX30" t="s">
        <v>478</v>
      </c>
      <c r="DY30">
        <v>1</v>
      </c>
      <c r="EA30" t="s">
        <v>501</v>
      </c>
    </row>
    <row r="31" spans="1:131">
      <c r="A31" s="7">
        <v>52</v>
      </c>
      <c r="B31" s="7">
        <v>5</v>
      </c>
      <c r="C31" s="7" t="s">
        <v>45</v>
      </c>
      <c r="D31" s="7">
        <v>21</v>
      </c>
      <c r="E31" s="7" t="s">
        <v>71</v>
      </c>
      <c r="F31" s="7">
        <v>2</v>
      </c>
      <c r="G31" s="7" t="s">
        <v>79</v>
      </c>
      <c r="H31" s="7">
        <v>2</v>
      </c>
      <c r="I31" s="7" t="s">
        <v>47</v>
      </c>
      <c r="J31" s="7" t="s">
        <v>48</v>
      </c>
      <c r="K31" s="7">
        <v>1</v>
      </c>
      <c r="L31" s="7"/>
      <c r="M31" s="7">
        <v>1</v>
      </c>
      <c r="N31" s="7">
        <v>2</v>
      </c>
      <c r="O31" s="7" t="s">
        <v>59</v>
      </c>
      <c r="P31" s="7">
        <v>0</v>
      </c>
      <c r="Q31" s="7" t="s">
        <v>50</v>
      </c>
      <c r="R31" s="7">
        <v>1</v>
      </c>
      <c r="S31" s="7" t="s">
        <v>55</v>
      </c>
      <c r="T31" s="7" t="s">
        <v>54</v>
      </c>
      <c r="U31" s="7">
        <v>2</v>
      </c>
      <c r="V31" s="7" t="s">
        <v>84</v>
      </c>
      <c r="W31" s="7">
        <v>1</v>
      </c>
      <c r="X31" s="7" t="s">
        <v>218</v>
      </c>
      <c r="Y31" s="7" t="s">
        <v>220</v>
      </c>
      <c r="Z31" t="s">
        <v>514</v>
      </c>
      <c r="AA31" t="s">
        <v>519</v>
      </c>
      <c r="AB31" t="s">
        <v>477</v>
      </c>
      <c r="AC31" t="s">
        <v>509</v>
      </c>
      <c r="AD31" t="s">
        <v>463</v>
      </c>
      <c r="AE31" t="s">
        <v>515</v>
      </c>
      <c r="AG31" t="s">
        <v>507</v>
      </c>
      <c r="AH31" t="s">
        <v>507</v>
      </c>
      <c r="AJ31" t="s">
        <v>507</v>
      </c>
      <c r="AK31" t="s">
        <v>507</v>
      </c>
      <c r="AN31" t="s">
        <v>520</v>
      </c>
      <c r="AO31">
        <v>1</v>
      </c>
      <c r="AP31">
        <v>0</v>
      </c>
      <c r="AX31" t="s">
        <v>531</v>
      </c>
      <c r="AY31">
        <v>1</v>
      </c>
      <c r="AZ31">
        <v>1</v>
      </c>
      <c r="BI31" t="s">
        <v>531</v>
      </c>
      <c r="BJ31">
        <v>1</v>
      </c>
      <c r="BK31">
        <v>1</v>
      </c>
      <c r="CM31" s="30" t="s">
        <v>511</v>
      </c>
      <c r="CO31">
        <v>0</v>
      </c>
      <c r="CP31" t="s">
        <v>520</v>
      </c>
      <c r="CQ31">
        <v>1</v>
      </c>
      <c r="CS31">
        <v>1</v>
      </c>
      <c r="CT31" t="s">
        <v>479</v>
      </c>
      <c r="CU31">
        <v>1</v>
      </c>
      <c r="CZ31" s="30" t="s">
        <v>529</v>
      </c>
      <c r="DC31" t="s">
        <v>564</v>
      </c>
      <c r="DD31">
        <f>SUM(DD21:DD26,DD28)</f>
        <v>13</v>
      </c>
      <c r="DG31" t="s">
        <v>564</v>
      </c>
      <c r="DH31">
        <f>SUM(DH22:DH24,DH27:DH28)</f>
        <v>5</v>
      </c>
      <c r="DP31" t="s">
        <v>520</v>
      </c>
      <c r="DQ31">
        <v>1</v>
      </c>
      <c r="DS31" t="s">
        <v>477</v>
      </c>
      <c r="DX31" t="s">
        <v>531</v>
      </c>
      <c r="DY31">
        <v>1</v>
      </c>
      <c r="EA31" t="s">
        <v>501</v>
      </c>
    </row>
    <row r="32" spans="1:131">
      <c r="A32" s="6">
        <v>53</v>
      </c>
      <c r="B32" s="6">
        <v>5</v>
      </c>
      <c r="C32" s="6" t="s">
        <v>45</v>
      </c>
      <c r="D32" s="6">
        <v>20</v>
      </c>
      <c r="E32" s="6" t="s">
        <v>71</v>
      </c>
      <c r="F32" s="6">
        <v>2</v>
      </c>
      <c r="G32" s="6" t="s">
        <v>79</v>
      </c>
      <c r="H32" s="6">
        <v>2</v>
      </c>
      <c r="I32" s="6" t="s">
        <v>47</v>
      </c>
      <c r="J32" s="6" t="s">
        <v>48</v>
      </c>
      <c r="K32" s="6">
        <v>1</v>
      </c>
      <c r="L32" s="6"/>
      <c r="M32" s="6">
        <v>3</v>
      </c>
      <c r="N32" s="6">
        <v>3</v>
      </c>
      <c r="O32" s="6" t="s">
        <v>59</v>
      </c>
      <c r="P32" s="6">
        <v>3</v>
      </c>
      <c r="Q32" s="6" t="s">
        <v>50</v>
      </c>
      <c r="R32" s="6">
        <v>1</v>
      </c>
      <c r="S32" s="6" t="s">
        <v>55</v>
      </c>
      <c r="T32" s="6" t="s">
        <v>54</v>
      </c>
      <c r="U32" s="6">
        <v>2</v>
      </c>
      <c r="V32" s="6" t="s">
        <v>84</v>
      </c>
      <c r="W32" s="6">
        <v>1</v>
      </c>
      <c r="X32" s="6" t="s">
        <v>222</v>
      </c>
      <c r="Y32" s="6" t="s">
        <v>223</v>
      </c>
      <c r="Z32" t="s">
        <v>507</v>
      </c>
      <c r="AA32" t="s">
        <v>477</v>
      </c>
      <c r="AB32" t="s">
        <v>519</v>
      </c>
      <c r="AC32" t="s">
        <v>561</v>
      </c>
      <c r="AG32" t="s">
        <v>507</v>
      </c>
      <c r="AH32" t="s">
        <v>507</v>
      </c>
      <c r="AJ32" t="s">
        <v>507</v>
      </c>
      <c r="AK32" t="s">
        <v>507</v>
      </c>
      <c r="AN32" t="s">
        <v>565</v>
      </c>
      <c r="AO32">
        <v>1</v>
      </c>
      <c r="AP32">
        <v>0</v>
      </c>
      <c r="AX32" t="s">
        <v>566</v>
      </c>
      <c r="AY32">
        <v>1</v>
      </c>
      <c r="AZ32">
        <v>1</v>
      </c>
      <c r="BE32" t="s">
        <v>567</v>
      </c>
      <c r="BF32">
        <f>SUM(BF5:BF29)</f>
        <v>156</v>
      </c>
      <c r="BI32" t="s">
        <v>566</v>
      </c>
      <c r="BJ32">
        <v>1</v>
      </c>
      <c r="BK32">
        <v>1</v>
      </c>
      <c r="CM32" s="30" t="s">
        <v>529</v>
      </c>
      <c r="CO32">
        <v>1</v>
      </c>
      <c r="CP32" t="s">
        <v>514</v>
      </c>
      <c r="CQ32">
        <v>1</v>
      </c>
      <c r="CS32">
        <v>1</v>
      </c>
      <c r="CT32" t="s">
        <v>463</v>
      </c>
      <c r="CU32">
        <v>1</v>
      </c>
      <c r="CZ32" s="30" t="s">
        <v>493</v>
      </c>
      <c r="DC32" t="s">
        <v>568</v>
      </c>
      <c r="DD32">
        <v>0</v>
      </c>
      <c r="DG32" t="s">
        <v>568</v>
      </c>
      <c r="DH32">
        <v>1</v>
      </c>
      <c r="DP32" t="s">
        <v>565</v>
      </c>
      <c r="DQ32">
        <v>1</v>
      </c>
      <c r="DS32" t="s">
        <v>477</v>
      </c>
      <c r="DX32" t="s">
        <v>566</v>
      </c>
      <c r="DY32">
        <v>1</v>
      </c>
      <c r="EA32" t="s">
        <v>508</v>
      </c>
    </row>
    <row r="33" spans="1:131">
      <c r="A33" s="7">
        <v>21</v>
      </c>
      <c r="B33" s="7">
        <v>4</v>
      </c>
      <c r="C33" s="7" t="s">
        <v>123</v>
      </c>
      <c r="D33" s="7">
        <v>19</v>
      </c>
      <c r="E33" s="7" t="s">
        <v>71</v>
      </c>
      <c r="F33" s="7">
        <v>2</v>
      </c>
      <c r="G33" s="7" t="s">
        <v>79</v>
      </c>
      <c r="H33" s="7">
        <v>2</v>
      </c>
      <c r="I33" s="7" t="s">
        <v>47</v>
      </c>
      <c r="J33" s="7" t="s">
        <v>48</v>
      </c>
      <c r="K33" s="7">
        <v>1</v>
      </c>
      <c r="L33" s="7"/>
      <c r="M33" s="7">
        <v>2</v>
      </c>
      <c r="N33" s="7">
        <v>2</v>
      </c>
      <c r="O33" s="7" t="s">
        <v>59</v>
      </c>
      <c r="P33" s="7">
        <v>0</v>
      </c>
      <c r="Q33" s="7" t="s">
        <v>124</v>
      </c>
      <c r="R33" s="7">
        <v>2</v>
      </c>
      <c r="S33" s="7" t="s">
        <v>84</v>
      </c>
      <c r="T33" s="7" t="s">
        <v>50</v>
      </c>
      <c r="U33" s="7">
        <v>1</v>
      </c>
      <c r="V33" s="7" t="s">
        <v>55</v>
      </c>
      <c r="W33" s="7">
        <v>2</v>
      </c>
      <c r="X33" s="7" t="s">
        <v>126</v>
      </c>
      <c r="Y33" s="7" t="s">
        <v>125</v>
      </c>
      <c r="Z33" t="s">
        <v>462</v>
      </c>
      <c r="AA33" t="s">
        <v>514</v>
      </c>
      <c r="AB33" t="s">
        <v>519</v>
      </c>
      <c r="AC33" t="s">
        <v>569</v>
      </c>
      <c r="AD33" t="s">
        <v>464</v>
      </c>
      <c r="AE33" t="s">
        <v>570</v>
      </c>
      <c r="AG33" t="s">
        <v>507</v>
      </c>
      <c r="AH33" t="s">
        <v>507</v>
      </c>
      <c r="AJ33" t="s">
        <v>507</v>
      </c>
      <c r="AK33" t="s">
        <v>507</v>
      </c>
      <c r="AN33" t="s">
        <v>475</v>
      </c>
      <c r="AO33">
        <v>1</v>
      </c>
      <c r="AP33">
        <v>-1</v>
      </c>
      <c r="AW33" t="s">
        <v>571</v>
      </c>
      <c r="AX33" t="s">
        <v>481</v>
      </c>
      <c r="AY33">
        <v>5</v>
      </c>
      <c r="AZ33">
        <v>0</v>
      </c>
      <c r="CM33" s="30" t="s">
        <v>493</v>
      </c>
      <c r="CS33">
        <v>1</v>
      </c>
      <c r="CT33" t="s">
        <v>523</v>
      </c>
      <c r="CU33">
        <v>1</v>
      </c>
      <c r="CZ33" s="30" t="s">
        <v>532</v>
      </c>
      <c r="DC33" t="s">
        <v>572</v>
      </c>
      <c r="DD33">
        <v>1</v>
      </c>
      <c r="DG33" t="s">
        <v>572</v>
      </c>
      <c r="DH33">
        <v>2</v>
      </c>
      <c r="DP33" t="s">
        <v>475</v>
      </c>
      <c r="DQ33">
        <v>1</v>
      </c>
      <c r="DS33" t="s">
        <v>477</v>
      </c>
      <c r="DX33" t="s">
        <v>481</v>
      </c>
      <c r="DY33">
        <v>5</v>
      </c>
      <c r="EA33" t="s">
        <v>508</v>
      </c>
    </row>
    <row r="34" spans="1:131">
      <c r="A34" s="6">
        <v>22</v>
      </c>
      <c r="B34" s="6">
        <v>4</v>
      </c>
      <c r="C34" s="6" t="s">
        <v>123</v>
      </c>
      <c r="D34" s="6">
        <v>19</v>
      </c>
      <c r="E34" s="6" t="s">
        <v>71</v>
      </c>
      <c r="F34" s="6">
        <v>2</v>
      </c>
      <c r="G34" s="6" t="s">
        <v>79</v>
      </c>
      <c r="H34" s="6">
        <v>2</v>
      </c>
      <c r="I34" s="6" t="s">
        <v>47</v>
      </c>
      <c r="J34" s="6" t="s">
        <v>48</v>
      </c>
      <c r="K34" s="6">
        <v>1</v>
      </c>
      <c r="L34" s="6"/>
      <c r="M34" s="6">
        <v>2</v>
      </c>
      <c r="N34" s="6">
        <v>3</v>
      </c>
      <c r="O34" s="6" t="s">
        <v>59</v>
      </c>
      <c r="P34" s="6">
        <v>2</v>
      </c>
      <c r="Q34" s="6" t="s">
        <v>124</v>
      </c>
      <c r="R34" s="6">
        <v>2</v>
      </c>
      <c r="S34" s="6" t="s">
        <v>84</v>
      </c>
      <c r="T34" s="6" t="s">
        <v>50</v>
      </c>
      <c r="U34" s="6">
        <v>1</v>
      </c>
      <c r="V34" s="6" t="s">
        <v>55</v>
      </c>
      <c r="W34" s="6">
        <v>2</v>
      </c>
      <c r="X34" s="6" t="s">
        <v>130</v>
      </c>
      <c r="Y34" s="6" t="s">
        <v>128</v>
      </c>
      <c r="Z34" t="s">
        <v>462</v>
      </c>
      <c r="AA34" t="s">
        <v>514</v>
      </c>
      <c r="AB34" t="s">
        <v>519</v>
      </c>
      <c r="AC34" t="s">
        <v>569</v>
      </c>
      <c r="AD34" t="s">
        <v>565</v>
      </c>
      <c r="AE34" t="s">
        <v>479</v>
      </c>
      <c r="AG34" t="s">
        <v>507</v>
      </c>
      <c r="AH34" t="s">
        <v>507</v>
      </c>
      <c r="AJ34" t="s">
        <v>507</v>
      </c>
      <c r="AK34" t="s">
        <v>507</v>
      </c>
      <c r="AN34" t="s">
        <v>488</v>
      </c>
      <c r="AO34">
        <v>2</v>
      </c>
      <c r="AP34">
        <v>-1</v>
      </c>
      <c r="AX34" t="s">
        <v>565</v>
      </c>
      <c r="AY34">
        <v>1</v>
      </c>
      <c r="AZ34">
        <v>0</v>
      </c>
      <c r="CM34" s="30" t="s">
        <v>532</v>
      </c>
      <c r="CP34" s="1" t="s">
        <v>404</v>
      </c>
      <c r="CQ34" s="1">
        <f>SUM(CQ22:CQ32)</f>
        <v>27</v>
      </c>
      <c r="CS34">
        <v>1</v>
      </c>
      <c r="CT34" t="s">
        <v>530</v>
      </c>
      <c r="CU34">
        <v>1</v>
      </c>
      <c r="CZ34" s="30" t="s">
        <v>479</v>
      </c>
      <c r="DP34" t="s">
        <v>488</v>
      </c>
      <c r="DQ34">
        <v>2</v>
      </c>
      <c r="DS34" t="s">
        <v>463</v>
      </c>
      <c r="DX34" t="s">
        <v>565</v>
      </c>
      <c r="DY34">
        <v>1</v>
      </c>
      <c r="EA34" t="s">
        <v>508</v>
      </c>
    </row>
    <row r="35" spans="1:131">
      <c r="A35" s="7">
        <v>23</v>
      </c>
      <c r="B35" s="7">
        <v>4</v>
      </c>
      <c r="C35" s="7" t="s">
        <v>123</v>
      </c>
      <c r="D35" s="7">
        <v>20</v>
      </c>
      <c r="E35" s="7" t="s">
        <v>71</v>
      </c>
      <c r="F35" s="7">
        <v>2</v>
      </c>
      <c r="G35" s="7" t="s">
        <v>79</v>
      </c>
      <c r="H35" s="7">
        <v>2</v>
      </c>
      <c r="I35" s="7" t="s">
        <v>47</v>
      </c>
      <c r="J35" s="7" t="s">
        <v>48</v>
      </c>
      <c r="K35" s="7">
        <v>1</v>
      </c>
      <c r="L35" s="7"/>
      <c r="M35" s="7">
        <v>1</v>
      </c>
      <c r="N35" s="7">
        <v>2</v>
      </c>
      <c r="O35" s="7" t="s">
        <v>59</v>
      </c>
      <c r="P35" s="7">
        <v>1</v>
      </c>
      <c r="Q35" s="7" t="s">
        <v>124</v>
      </c>
      <c r="R35" s="7">
        <v>2</v>
      </c>
      <c r="S35" s="7" t="s">
        <v>84</v>
      </c>
      <c r="T35" s="7" t="s">
        <v>50</v>
      </c>
      <c r="U35" s="7">
        <v>1</v>
      </c>
      <c r="V35" s="7" t="s">
        <v>55</v>
      </c>
      <c r="W35" s="7">
        <v>2</v>
      </c>
      <c r="X35" s="7" t="s">
        <v>126</v>
      </c>
      <c r="Y35" s="7" t="s">
        <v>132</v>
      </c>
      <c r="Z35" t="s">
        <v>462</v>
      </c>
      <c r="AA35" t="s">
        <v>514</v>
      </c>
      <c r="AB35" t="s">
        <v>519</v>
      </c>
      <c r="AC35" t="s">
        <v>464</v>
      </c>
      <c r="AD35" t="s">
        <v>569</v>
      </c>
      <c r="AE35" t="s">
        <v>573</v>
      </c>
      <c r="AG35" t="s">
        <v>507</v>
      </c>
      <c r="AH35" t="s">
        <v>159</v>
      </c>
      <c r="AJ35" t="s">
        <v>507</v>
      </c>
      <c r="AK35" t="s">
        <v>574</v>
      </c>
      <c r="AN35" t="s">
        <v>485</v>
      </c>
      <c r="AO35">
        <v>1</v>
      </c>
      <c r="AP35">
        <v>-1</v>
      </c>
      <c r="AX35" t="s">
        <v>496</v>
      </c>
      <c r="AY35">
        <v>1</v>
      </c>
      <c r="AZ35">
        <v>0</v>
      </c>
      <c r="BI35" t="s">
        <v>567</v>
      </c>
      <c r="BJ35">
        <f>SUM(BJ5:BJ32)</f>
        <v>76</v>
      </c>
      <c r="CM35" s="30" t="s">
        <v>479</v>
      </c>
      <c r="CP35" t="s">
        <v>564</v>
      </c>
      <c r="CQ35">
        <f>SUM(CQ22:CQ30,CQ32)</f>
        <v>26</v>
      </c>
      <c r="CS35">
        <v>0</v>
      </c>
      <c r="CT35" t="s">
        <v>496</v>
      </c>
      <c r="CU35">
        <v>1</v>
      </c>
      <c r="CZ35" s="30" t="s">
        <v>540</v>
      </c>
      <c r="DC35" s="1" t="s">
        <v>575</v>
      </c>
      <c r="DD35" s="4">
        <f>(DD31/DD30)*100</f>
        <v>92.857142857142861</v>
      </c>
      <c r="DG35" s="1" t="s">
        <v>575</v>
      </c>
      <c r="DH35" s="4">
        <f>(DH31/DH30)*100</f>
        <v>62.5</v>
      </c>
      <c r="DP35" t="s">
        <v>485</v>
      </c>
      <c r="DQ35">
        <v>1</v>
      </c>
      <c r="DS35" t="s">
        <v>463</v>
      </c>
      <c r="DX35" t="s">
        <v>496</v>
      </c>
      <c r="DY35">
        <v>1</v>
      </c>
      <c r="EA35" t="s">
        <v>508</v>
      </c>
    </row>
    <row r="36" spans="1:131">
      <c r="A36" s="6">
        <v>24</v>
      </c>
      <c r="B36" s="6">
        <v>4</v>
      </c>
      <c r="C36" s="6" t="s">
        <v>123</v>
      </c>
      <c r="D36" s="6">
        <v>18</v>
      </c>
      <c r="E36" s="6" t="s">
        <v>71</v>
      </c>
      <c r="F36" s="6">
        <v>2</v>
      </c>
      <c r="G36" s="6" t="s">
        <v>79</v>
      </c>
      <c r="H36" s="6">
        <v>2</v>
      </c>
      <c r="I36" s="6" t="s">
        <v>47</v>
      </c>
      <c r="J36" s="6" t="s">
        <v>48</v>
      </c>
      <c r="K36" s="6">
        <v>1</v>
      </c>
      <c r="L36" s="6"/>
      <c r="M36" s="6">
        <v>2</v>
      </c>
      <c r="N36" s="6">
        <v>3</v>
      </c>
      <c r="O36" s="6" t="s">
        <v>59</v>
      </c>
      <c r="P36" s="6">
        <v>2</v>
      </c>
      <c r="Q36" s="6" t="s">
        <v>124</v>
      </c>
      <c r="R36" s="6">
        <v>2</v>
      </c>
      <c r="S36" s="6" t="s">
        <v>67</v>
      </c>
      <c r="T36" s="6" t="s">
        <v>50</v>
      </c>
      <c r="U36" s="6">
        <v>1</v>
      </c>
      <c r="V36" s="6" t="s">
        <v>65</v>
      </c>
      <c r="W36" s="6">
        <v>2</v>
      </c>
      <c r="X36" s="6" t="s">
        <v>136</v>
      </c>
      <c r="Y36" s="6" t="s">
        <v>134</v>
      </c>
      <c r="Z36" t="s">
        <v>464</v>
      </c>
      <c r="AA36" t="s">
        <v>510</v>
      </c>
      <c r="AC36" t="s">
        <v>484</v>
      </c>
      <c r="AD36" t="s">
        <v>477</v>
      </c>
      <c r="AG36" t="s">
        <v>576</v>
      </c>
      <c r="AH36" t="s">
        <v>577</v>
      </c>
      <c r="AJ36" t="s">
        <v>576</v>
      </c>
      <c r="AK36" t="s">
        <v>577</v>
      </c>
      <c r="AN36" t="s">
        <v>490</v>
      </c>
      <c r="AO36">
        <v>1</v>
      </c>
      <c r="AP36">
        <v>-1</v>
      </c>
      <c r="AX36" t="s">
        <v>573</v>
      </c>
      <c r="AY36">
        <v>1</v>
      </c>
      <c r="AZ36">
        <v>0</v>
      </c>
      <c r="CM36" s="30" t="s">
        <v>540</v>
      </c>
      <c r="CP36" t="s">
        <v>568</v>
      </c>
      <c r="CQ36">
        <v>1</v>
      </c>
      <c r="CT36" t="s">
        <v>505</v>
      </c>
      <c r="CU36">
        <v>1</v>
      </c>
      <c r="CZ36" s="30" t="s">
        <v>578</v>
      </c>
      <c r="DC36" s="1" t="s">
        <v>579</v>
      </c>
      <c r="DD36" s="4">
        <f>(DD33/DD30)*100</f>
        <v>7.1428571428571423</v>
      </c>
      <c r="DG36" s="1" t="s">
        <v>579</v>
      </c>
      <c r="DH36" s="4">
        <f>(DH33/DH30)*100</f>
        <v>25</v>
      </c>
      <c r="DP36" t="s">
        <v>490</v>
      </c>
      <c r="DQ36">
        <v>1</v>
      </c>
      <c r="DS36" t="s">
        <v>463</v>
      </c>
      <c r="DX36" t="s">
        <v>573</v>
      </c>
      <c r="DY36">
        <v>1</v>
      </c>
      <c r="EA36" t="s">
        <v>508</v>
      </c>
    </row>
    <row r="37" spans="1:131">
      <c r="A37" s="7">
        <v>25</v>
      </c>
      <c r="B37" s="7">
        <v>4</v>
      </c>
      <c r="C37" s="7" t="s">
        <v>123</v>
      </c>
      <c r="D37" s="7">
        <v>20</v>
      </c>
      <c r="E37" s="7" t="s">
        <v>71</v>
      </c>
      <c r="F37" s="7">
        <v>2</v>
      </c>
      <c r="G37" s="7" t="s">
        <v>79</v>
      </c>
      <c r="H37" s="7">
        <v>2</v>
      </c>
      <c r="I37" s="7" t="s">
        <v>47</v>
      </c>
      <c r="J37" s="7" t="s">
        <v>48</v>
      </c>
      <c r="K37" s="7">
        <v>1</v>
      </c>
      <c r="L37" s="7"/>
      <c r="M37" s="7">
        <v>0</v>
      </c>
      <c r="N37" s="7">
        <v>3</v>
      </c>
      <c r="O37" s="7" t="s">
        <v>49</v>
      </c>
      <c r="P37" s="7">
        <v>1</v>
      </c>
      <c r="Q37" s="7" t="s">
        <v>124</v>
      </c>
      <c r="R37" s="7">
        <v>2</v>
      </c>
      <c r="S37" s="7" t="s">
        <v>67</v>
      </c>
      <c r="T37" s="7" t="s">
        <v>50</v>
      </c>
      <c r="U37" s="7">
        <v>1</v>
      </c>
      <c r="V37" s="7" t="s">
        <v>65</v>
      </c>
      <c r="W37" s="7">
        <v>2</v>
      </c>
      <c r="X37" s="7" t="s">
        <v>140</v>
      </c>
      <c r="Y37" s="7" t="s">
        <v>138</v>
      </c>
      <c r="Z37" t="s">
        <v>477</v>
      </c>
      <c r="AA37" t="s">
        <v>464</v>
      </c>
      <c r="AC37" t="s">
        <v>527</v>
      </c>
      <c r="AG37" t="s">
        <v>464</v>
      </c>
      <c r="AH37" t="s">
        <v>580</v>
      </c>
      <c r="AJ37" t="s">
        <v>464</v>
      </c>
      <c r="AK37" t="s">
        <v>580</v>
      </c>
      <c r="AN37" t="s">
        <v>576</v>
      </c>
      <c r="AO37">
        <v>1</v>
      </c>
      <c r="AP37">
        <v>-1</v>
      </c>
      <c r="AW37" t="s">
        <v>581</v>
      </c>
      <c r="AX37" t="s">
        <v>582</v>
      </c>
      <c r="AY37">
        <v>9</v>
      </c>
      <c r="AZ37">
        <v>-1</v>
      </c>
      <c r="BB37" s="5">
        <f>(AY37/131)*100</f>
        <v>6.8702290076335881</v>
      </c>
      <c r="CM37" s="30" t="s">
        <v>578</v>
      </c>
      <c r="CP37" t="s">
        <v>572</v>
      </c>
      <c r="CQ37">
        <v>0</v>
      </c>
      <c r="CS37">
        <v>1</v>
      </c>
      <c r="CT37" t="s">
        <v>533</v>
      </c>
      <c r="CU37">
        <v>1</v>
      </c>
      <c r="CZ37" s="30" t="s">
        <v>583</v>
      </c>
      <c r="DP37" t="s">
        <v>576</v>
      </c>
      <c r="DQ37">
        <v>1</v>
      </c>
      <c r="DS37" t="s">
        <v>463</v>
      </c>
      <c r="DX37" t="s">
        <v>582</v>
      </c>
      <c r="DY37">
        <v>9</v>
      </c>
      <c r="EA37" t="s">
        <v>508</v>
      </c>
    </row>
    <row r="38" spans="1:131">
      <c r="A38" s="6">
        <v>27</v>
      </c>
      <c r="B38" s="6">
        <v>4</v>
      </c>
      <c r="C38" s="6" t="s">
        <v>123</v>
      </c>
      <c r="D38" s="6">
        <v>19</v>
      </c>
      <c r="E38" s="6" t="s">
        <v>71</v>
      </c>
      <c r="F38" s="6">
        <v>2</v>
      </c>
      <c r="G38" s="6" t="s">
        <v>79</v>
      </c>
      <c r="H38" s="6">
        <v>2</v>
      </c>
      <c r="I38" s="6" t="s">
        <v>47</v>
      </c>
      <c r="J38" s="6" t="s">
        <v>48</v>
      </c>
      <c r="K38" s="6">
        <v>1</v>
      </c>
      <c r="L38" s="6"/>
      <c r="M38" s="6">
        <v>2</v>
      </c>
      <c r="N38" s="6">
        <v>2</v>
      </c>
      <c r="O38" s="6" t="s">
        <v>59</v>
      </c>
      <c r="P38" s="6">
        <v>0</v>
      </c>
      <c r="Q38" s="6" t="s">
        <v>124</v>
      </c>
      <c r="R38" s="6">
        <v>2</v>
      </c>
      <c r="S38" s="6" t="s">
        <v>55</v>
      </c>
      <c r="T38" s="6" t="s">
        <v>50</v>
      </c>
      <c r="U38" s="6">
        <v>1</v>
      </c>
      <c r="V38" s="6" t="s">
        <v>98</v>
      </c>
      <c r="W38" s="6">
        <v>2</v>
      </c>
      <c r="X38" s="6" t="s">
        <v>148</v>
      </c>
      <c r="Y38" s="6" t="s">
        <v>147</v>
      </c>
      <c r="Z38" t="s">
        <v>463</v>
      </c>
      <c r="AA38" t="s">
        <v>507</v>
      </c>
      <c r="AB38" t="s">
        <v>493</v>
      </c>
      <c r="AC38" t="s">
        <v>464</v>
      </c>
      <c r="AD38" t="s">
        <v>539</v>
      </c>
      <c r="AE38" t="s">
        <v>494</v>
      </c>
      <c r="AG38" t="s">
        <v>464</v>
      </c>
      <c r="AH38" t="s">
        <v>464</v>
      </c>
      <c r="AJ38" t="s">
        <v>464</v>
      </c>
      <c r="AK38" t="s">
        <v>464</v>
      </c>
      <c r="AN38" t="s">
        <v>584</v>
      </c>
      <c r="AO38">
        <v>1</v>
      </c>
      <c r="AP38">
        <v>-1</v>
      </c>
      <c r="AW38" t="s">
        <v>585</v>
      </c>
      <c r="AX38" t="s">
        <v>488</v>
      </c>
      <c r="AY38">
        <v>6</v>
      </c>
      <c r="AZ38">
        <v>-1</v>
      </c>
      <c r="CM38" s="30" t="s">
        <v>583</v>
      </c>
      <c r="CS38">
        <v>1</v>
      </c>
      <c r="CT38" t="s">
        <v>514</v>
      </c>
      <c r="CU38">
        <v>1</v>
      </c>
      <c r="CZ38" s="30" t="s">
        <v>586</v>
      </c>
      <c r="DP38" t="s">
        <v>584</v>
      </c>
      <c r="DQ38">
        <v>1</v>
      </c>
      <c r="DS38" t="s">
        <v>463</v>
      </c>
      <c r="DX38" t="s">
        <v>488</v>
      </c>
      <c r="DY38">
        <v>6</v>
      </c>
      <c r="EA38" t="s">
        <v>514</v>
      </c>
    </row>
    <row r="39" spans="1:131">
      <c r="A39" s="7">
        <v>31</v>
      </c>
      <c r="B39" s="7">
        <v>4</v>
      </c>
      <c r="C39" s="7" t="s">
        <v>123</v>
      </c>
      <c r="D39" s="7">
        <v>22</v>
      </c>
      <c r="E39" s="7" t="s">
        <v>71</v>
      </c>
      <c r="F39" s="7">
        <v>2</v>
      </c>
      <c r="G39" s="7" t="s">
        <v>79</v>
      </c>
      <c r="H39" s="7">
        <v>2</v>
      </c>
      <c r="I39" s="7" t="s">
        <v>47</v>
      </c>
      <c r="J39" s="7" t="s">
        <v>48</v>
      </c>
      <c r="K39" s="7">
        <v>1</v>
      </c>
      <c r="L39" s="7"/>
      <c r="M39" s="7">
        <v>1</v>
      </c>
      <c r="N39" s="7">
        <v>3</v>
      </c>
      <c r="O39" s="7" t="s">
        <v>59</v>
      </c>
      <c r="P39" s="7">
        <v>-2</v>
      </c>
      <c r="Q39" s="7" t="s">
        <v>124</v>
      </c>
      <c r="R39" s="7">
        <v>2</v>
      </c>
      <c r="S39" s="7" t="s">
        <v>51</v>
      </c>
      <c r="T39" s="7" t="s">
        <v>50</v>
      </c>
      <c r="U39" s="7">
        <v>1</v>
      </c>
      <c r="V39" s="7" t="s">
        <v>67</v>
      </c>
      <c r="W39" s="7">
        <v>2</v>
      </c>
      <c r="X39" s="7" t="s">
        <v>160</v>
      </c>
      <c r="Y39" s="7" t="s">
        <v>159</v>
      </c>
      <c r="Z39" t="s">
        <v>464</v>
      </c>
      <c r="AA39" t="s">
        <v>462</v>
      </c>
      <c r="AC39" t="s">
        <v>159</v>
      </c>
      <c r="AG39" t="s">
        <v>464</v>
      </c>
      <c r="AH39" t="s">
        <v>464</v>
      </c>
      <c r="AJ39" t="s">
        <v>464</v>
      </c>
      <c r="AK39" t="s">
        <v>464</v>
      </c>
      <c r="AN39" t="s">
        <v>587</v>
      </c>
      <c r="AO39">
        <v>1</v>
      </c>
      <c r="AP39">
        <v>-1</v>
      </c>
      <c r="AW39" t="s">
        <v>588</v>
      </c>
      <c r="AX39" t="s">
        <v>589</v>
      </c>
      <c r="AY39">
        <v>5</v>
      </c>
      <c r="AZ39">
        <v>-1</v>
      </c>
      <c r="BE39" t="s">
        <v>590</v>
      </c>
      <c r="CM39" s="30" t="s">
        <v>586</v>
      </c>
      <c r="CP39" s="1" t="s">
        <v>575</v>
      </c>
      <c r="CQ39" s="4">
        <f>(CQ35/CQ34)*100</f>
        <v>96.296296296296291</v>
      </c>
      <c r="CS39">
        <v>1</v>
      </c>
      <c r="CT39" t="s">
        <v>494</v>
      </c>
      <c r="CU39">
        <v>1</v>
      </c>
      <c r="CZ39" s="30" t="s">
        <v>591</v>
      </c>
      <c r="DP39" t="s">
        <v>587</v>
      </c>
      <c r="DQ39">
        <v>1</v>
      </c>
      <c r="DS39" t="s">
        <v>463</v>
      </c>
      <c r="DX39" t="s">
        <v>589</v>
      </c>
      <c r="DY39">
        <v>5</v>
      </c>
      <c r="EA39" t="s">
        <v>514</v>
      </c>
    </row>
    <row r="40" spans="1:131">
      <c r="A40" s="7">
        <v>54</v>
      </c>
      <c r="B40" s="7">
        <v>5</v>
      </c>
      <c r="C40" s="7" t="s">
        <v>123</v>
      </c>
      <c r="D40" s="7">
        <v>25</v>
      </c>
      <c r="E40" s="7" t="s">
        <v>71</v>
      </c>
      <c r="F40" s="7">
        <v>2</v>
      </c>
      <c r="G40" s="7" t="s">
        <v>79</v>
      </c>
      <c r="H40" s="7">
        <v>2</v>
      </c>
      <c r="I40" s="7" t="s">
        <v>47</v>
      </c>
      <c r="J40" s="7" t="s">
        <v>48</v>
      </c>
      <c r="K40" s="7">
        <v>1</v>
      </c>
      <c r="L40" s="7"/>
      <c r="M40" s="7">
        <v>2</v>
      </c>
      <c r="N40" s="7">
        <v>3</v>
      </c>
      <c r="O40" s="7" t="s">
        <v>59</v>
      </c>
      <c r="P40" s="7">
        <v>3</v>
      </c>
      <c r="Q40" s="7" t="s">
        <v>124</v>
      </c>
      <c r="R40" s="7">
        <v>2</v>
      </c>
      <c r="S40" s="7" t="s">
        <v>65</v>
      </c>
      <c r="T40" s="7" t="s">
        <v>50</v>
      </c>
      <c r="U40" s="7">
        <v>1</v>
      </c>
      <c r="V40" s="7" t="s">
        <v>84</v>
      </c>
      <c r="W40" s="7">
        <v>2</v>
      </c>
      <c r="X40" s="7" t="s">
        <v>226</v>
      </c>
      <c r="Y40" s="7" t="s">
        <v>225</v>
      </c>
      <c r="Z40" t="s">
        <v>477</v>
      </c>
      <c r="AA40" t="s">
        <v>464</v>
      </c>
      <c r="AB40" t="s">
        <v>463</v>
      </c>
      <c r="AC40" t="s">
        <v>464</v>
      </c>
      <c r="AD40" t="s">
        <v>428</v>
      </c>
      <c r="AE40" t="s">
        <v>497</v>
      </c>
      <c r="AG40" t="s">
        <v>464</v>
      </c>
      <c r="AH40" t="s">
        <v>464</v>
      </c>
      <c r="AJ40" t="s">
        <v>464</v>
      </c>
      <c r="AK40" t="s">
        <v>464</v>
      </c>
      <c r="AW40" t="s">
        <v>592</v>
      </c>
      <c r="AX40" t="s">
        <v>561</v>
      </c>
      <c r="AY40">
        <v>5</v>
      </c>
      <c r="AZ40">
        <v>-1</v>
      </c>
      <c r="BE40" s="1" t="s">
        <v>457</v>
      </c>
      <c r="BI40" s="1" t="s">
        <v>458</v>
      </c>
      <c r="CM40" s="30" t="s">
        <v>591</v>
      </c>
      <c r="CP40" s="1" t="s">
        <v>579</v>
      </c>
      <c r="CQ40" s="4">
        <f>(CQ37/CQ34)*100</f>
        <v>0</v>
      </c>
      <c r="CS40">
        <v>1</v>
      </c>
      <c r="CT40" t="s">
        <v>531</v>
      </c>
      <c r="CU40">
        <v>1</v>
      </c>
      <c r="CZ40" s="30" t="s">
        <v>593</v>
      </c>
      <c r="DS40" t="s">
        <v>463</v>
      </c>
      <c r="DX40" t="s">
        <v>561</v>
      </c>
      <c r="DY40">
        <v>5</v>
      </c>
      <c r="EA40" t="s">
        <v>514</v>
      </c>
    </row>
    <row r="41" spans="1:131">
      <c r="A41" s="7">
        <v>56</v>
      </c>
      <c r="B41" s="7">
        <v>5</v>
      </c>
      <c r="C41" s="7" t="s">
        <v>123</v>
      </c>
      <c r="D41" s="7">
        <v>20</v>
      </c>
      <c r="E41" s="7" t="s">
        <v>71</v>
      </c>
      <c r="F41" s="7">
        <v>2</v>
      </c>
      <c r="G41" s="7" t="s">
        <v>79</v>
      </c>
      <c r="H41" s="7">
        <v>2</v>
      </c>
      <c r="I41" s="7" t="s">
        <v>47</v>
      </c>
      <c r="J41" s="7" t="s">
        <v>48</v>
      </c>
      <c r="K41" s="7">
        <v>1</v>
      </c>
      <c r="L41" s="7"/>
      <c r="M41" s="7">
        <v>1</v>
      </c>
      <c r="N41" s="7">
        <v>3</v>
      </c>
      <c r="O41" s="7" t="s">
        <v>59</v>
      </c>
      <c r="P41" s="7">
        <v>1</v>
      </c>
      <c r="Q41" s="7" t="s">
        <v>124</v>
      </c>
      <c r="R41" s="7">
        <v>2</v>
      </c>
      <c r="S41" s="7" t="s">
        <v>65</v>
      </c>
      <c r="T41" s="7" t="s">
        <v>50</v>
      </c>
      <c r="U41" s="7">
        <v>1</v>
      </c>
      <c r="V41" s="7" t="s">
        <v>84</v>
      </c>
      <c r="W41" s="7">
        <v>2</v>
      </c>
      <c r="X41" s="7" t="s">
        <v>231</v>
      </c>
      <c r="Y41" s="7" t="s">
        <v>230</v>
      </c>
      <c r="Z41" t="s">
        <v>464</v>
      </c>
      <c r="AA41" t="s">
        <v>510</v>
      </c>
      <c r="AC41" t="s">
        <v>533</v>
      </c>
      <c r="AD41" t="s">
        <v>492</v>
      </c>
      <c r="AG41" t="s">
        <v>464</v>
      </c>
      <c r="AH41" t="s">
        <v>464</v>
      </c>
      <c r="AJ41" t="s">
        <v>464</v>
      </c>
      <c r="AK41" t="s">
        <v>464</v>
      </c>
      <c r="AX41" t="s">
        <v>490</v>
      </c>
      <c r="AY41">
        <v>4</v>
      </c>
      <c r="AZ41">
        <v>-1</v>
      </c>
      <c r="BE41" s="1" t="s">
        <v>468</v>
      </c>
      <c r="BF41" s="1" t="s">
        <v>469</v>
      </c>
      <c r="BG41" t="s">
        <v>470</v>
      </c>
      <c r="BI41" s="1" t="s">
        <v>468</v>
      </c>
      <c r="BJ41" s="1" t="s">
        <v>469</v>
      </c>
      <c r="BK41" t="s">
        <v>470</v>
      </c>
      <c r="BP41" s="1" t="s">
        <v>468</v>
      </c>
      <c r="BQ41" s="1" t="s">
        <v>50</v>
      </c>
      <c r="BR41" s="1" t="s">
        <v>401</v>
      </c>
      <c r="CM41" s="30" t="s">
        <v>593</v>
      </c>
      <c r="CZ41" s="30" t="s">
        <v>490</v>
      </c>
      <c r="DS41" t="s">
        <v>463</v>
      </c>
      <c r="DX41" t="s">
        <v>490</v>
      </c>
      <c r="DY41">
        <v>4</v>
      </c>
      <c r="EA41" t="s">
        <v>514</v>
      </c>
    </row>
    <row r="42" spans="1:131">
      <c r="A42" s="6">
        <v>57</v>
      </c>
      <c r="B42" s="6">
        <v>5</v>
      </c>
      <c r="C42" s="6" t="s">
        <v>123</v>
      </c>
      <c r="D42" s="6">
        <v>21</v>
      </c>
      <c r="E42" s="6" t="s">
        <v>71</v>
      </c>
      <c r="F42" s="6">
        <v>2</v>
      </c>
      <c r="G42" s="6" t="s">
        <v>79</v>
      </c>
      <c r="H42" s="6">
        <v>2</v>
      </c>
      <c r="I42" s="6" t="s">
        <v>47</v>
      </c>
      <c r="J42" s="6" t="s">
        <v>48</v>
      </c>
      <c r="K42" s="6">
        <v>1</v>
      </c>
      <c r="L42" s="6"/>
      <c r="M42" s="6">
        <v>2</v>
      </c>
      <c r="N42" s="6">
        <v>3</v>
      </c>
      <c r="O42" s="6" t="s">
        <v>59</v>
      </c>
      <c r="P42" s="6">
        <v>3</v>
      </c>
      <c r="Q42" s="6" t="s">
        <v>124</v>
      </c>
      <c r="R42" s="6">
        <v>2</v>
      </c>
      <c r="S42" s="6" t="s">
        <v>65</v>
      </c>
      <c r="T42" s="6" t="s">
        <v>50</v>
      </c>
      <c r="U42" s="6">
        <v>1</v>
      </c>
      <c r="V42" s="6" t="s">
        <v>84</v>
      </c>
      <c r="W42" s="6">
        <v>2</v>
      </c>
      <c r="X42" s="6" t="s">
        <v>234</v>
      </c>
      <c r="Y42" s="6" t="s">
        <v>233</v>
      </c>
      <c r="Z42" t="s">
        <v>477</v>
      </c>
      <c r="AA42" t="s">
        <v>464</v>
      </c>
      <c r="AB42" t="s">
        <v>594</v>
      </c>
      <c r="AC42" t="s">
        <v>428</v>
      </c>
      <c r="AD42" t="s">
        <v>464</v>
      </c>
      <c r="AE42" t="s">
        <v>497</v>
      </c>
      <c r="AG42" t="s">
        <v>464</v>
      </c>
      <c r="AH42" t="s">
        <v>464</v>
      </c>
      <c r="AJ42" t="s">
        <v>464</v>
      </c>
      <c r="AK42" t="s">
        <v>464</v>
      </c>
      <c r="AN42" t="s">
        <v>404</v>
      </c>
      <c r="AO42">
        <v>167</v>
      </c>
      <c r="AP42" s="1" t="s">
        <v>595</v>
      </c>
      <c r="AX42" t="s">
        <v>569</v>
      </c>
      <c r="AY42">
        <v>3</v>
      </c>
      <c r="AZ42">
        <v>-1</v>
      </c>
      <c r="BE42" t="s">
        <v>488</v>
      </c>
      <c r="BF42">
        <v>2</v>
      </c>
      <c r="BG42">
        <v>-1</v>
      </c>
      <c r="BI42" t="s">
        <v>581</v>
      </c>
      <c r="BJ42">
        <v>9</v>
      </c>
      <c r="BK42">
        <v>-1</v>
      </c>
      <c r="BP42" t="s">
        <v>503</v>
      </c>
      <c r="BQ42">
        <v>0</v>
      </c>
      <c r="BR42">
        <v>-9</v>
      </c>
      <c r="CM42" s="30" t="s">
        <v>490</v>
      </c>
      <c r="CT42" s="1" t="s">
        <v>404</v>
      </c>
      <c r="CU42" s="1">
        <f>SUM(CU22:CU26,CU28:CU35,CU37:CU40)</f>
        <v>21</v>
      </c>
      <c r="CZ42" s="30" t="s">
        <v>559</v>
      </c>
      <c r="DS42" t="s">
        <v>463</v>
      </c>
      <c r="DX42" t="s">
        <v>569</v>
      </c>
      <c r="DY42">
        <v>3</v>
      </c>
      <c r="EA42" t="s">
        <v>514</v>
      </c>
    </row>
    <row r="43" spans="1:131">
      <c r="A43" s="7">
        <v>60</v>
      </c>
      <c r="B43" s="7">
        <v>5</v>
      </c>
      <c r="C43" s="7" t="s">
        <v>123</v>
      </c>
      <c r="D43" s="7">
        <v>22</v>
      </c>
      <c r="E43" s="7" t="s">
        <v>71</v>
      </c>
      <c r="F43" s="7">
        <v>2</v>
      </c>
      <c r="G43" s="7" t="s">
        <v>79</v>
      </c>
      <c r="H43" s="7">
        <v>2</v>
      </c>
      <c r="I43" s="7" t="s">
        <v>47</v>
      </c>
      <c r="J43" s="7" t="s">
        <v>48</v>
      </c>
      <c r="K43" s="7">
        <v>1</v>
      </c>
      <c r="L43" s="7"/>
      <c r="M43" s="7">
        <v>3</v>
      </c>
      <c r="N43" s="7">
        <v>2</v>
      </c>
      <c r="O43" s="7" t="s">
        <v>59</v>
      </c>
      <c r="P43" s="7">
        <v>1</v>
      </c>
      <c r="Q43" s="7" t="s">
        <v>124</v>
      </c>
      <c r="R43" s="7">
        <v>2</v>
      </c>
      <c r="S43" s="7" t="s">
        <v>84</v>
      </c>
      <c r="T43" s="7" t="s">
        <v>50</v>
      </c>
      <c r="U43" s="7">
        <v>1</v>
      </c>
      <c r="V43" s="7" t="s">
        <v>55</v>
      </c>
      <c r="W43" s="7">
        <v>2</v>
      </c>
      <c r="X43" s="7" t="s">
        <v>239</v>
      </c>
      <c r="Y43" s="7" t="s">
        <v>238</v>
      </c>
      <c r="Z43" t="s">
        <v>462</v>
      </c>
      <c r="AA43" t="s">
        <v>487</v>
      </c>
      <c r="AC43" t="s">
        <v>596</v>
      </c>
      <c r="AG43" t="s">
        <v>464</v>
      </c>
      <c r="AH43" t="s">
        <v>464</v>
      </c>
      <c r="AJ43" t="s">
        <v>464</v>
      </c>
      <c r="AK43" t="s">
        <v>464</v>
      </c>
      <c r="AN43" t="s">
        <v>429</v>
      </c>
      <c r="AO43">
        <v>156</v>
      </c>
      <c r="AP43" s="5">
        <f>(AO43/AO42)*100</f>
        <v>93.41317365269461</v>
      </c>
      <c r="AX43" t="s">
        <v>484</v>
      </c>
      <c r="AY43">
        <v>2</v>
      </c>
      <c r="AZ43">
        <v>-1</v>
      </c>
      <c r="BE43" t="s">
        <v>485</v>
      </c>
      <c r="BF43">
        <v>1</v>
      </c>
      <c r="BG43">
        <v>-1</v>
      </c>
      <c r="BI43" t="s">
        <v>585</v>
      </c>
      <c r="BJ43">
        <v>6</v>
      </c>
      <c r="BK43">
        <v>-1</v>
      </c>
      <c r="BP43" t="s">
        <v>488</v>
      </c>
      <c r="BQ43">
        <v>-2</v>
      </c>
      <c r="BR43">
        <v>-6</v>
      </c>
      <c r="CM43" s="30" t="s">
        <v>559</v>
      </c>
      <c r="CT43" t="s">
        <v>564</v>
      </c>
      <c r="CU43">
        <f>SUM(CU26,CU28:CU34,CU37:CU40)</f>
        <v>12</v>
      </c>
      <c r="CZ43" s="30" t="s">
        <v>561</v>
      </c>
      <c r="DS43" t="s">
        <v>463</v>
      </c>
      <c r="DX43" t="s">
        <v>484</v>
      </c>
      <c r="DY43">
        <v>2</v>
      </c>
      <c r="EA43" t="s">
        <v>495</v>
      </c>
    </row>
    <row r="44" spans="1:131">
      <c r="A44" s="6">
        <v>62</v>
      </c>
      <c r="B44" s="6">
        <v>5</v>
      </c>
      <c r="C44" s="6" t="s">
        <v>123</v>
      </c>
      <c r="D44" s="6">
        <v>21</v>
      </c>
      <c r="E44" s="6" t="s">
        <v>71</v>
      </c>
      <c r="F44" s="6">
        <v>2</v>
      </c>
      <c r="G44" s="6" t="s">
        <v>79</v>
      </c>
      <c r="H44" s="6">
        <v>2</v>
      </c>
      <c r="I44" s="6" t="s">
        <v>47</v>
      </c>
      <c r="J44" s="6" t="s">
        <v>48</v>
      </c>
      <c r="K44" s="6">
        <v>1</v>
      </c>
      <c r="L44" s="6"/>
      <c r="M44" s="6">
        <v>1</v>
      </c>
      <c r="N44" s="6">
        <v>3</v>
      </c>
      <c r="O44" s="6" t="s">
        <v>59</v>
      </c>
      <c r="P44" s="6">
        <v>2</v>
      </c>
      <c r="Q44" s="6" t="s">
        <v>124</v>
      </c>
      <c r="R44" s="6">
        <v>2</v>
      </c>
      <c r="S44" s="6" t="s">
        <v>84</v>
      </c>
      <c r="T44" s="6" t="s">
        <v>50</v>
      </c>
      <c r="U44" s="6">
        <v>1</v>
      </c>
      <c r="V44" s="6" t="s">
        <v>55</v>
      </c>
      <c r="W44" s="6">
        <v>2</v>
      </c>
      <c r="X44" s="6" t="s">
        <v>236</v>
      </c>
      <c r="Y44" s="6" t="s">
        <v>243</v>
      </c>
      <c r="Z44" t="s">
        <v>462</v>
      </c>
      <c r="AA44" t="s">
        <v>464</v>
      </c>
      <c r="AB44" t="s">
        <v>465</v>
      </c>
      <c r="AC44" t="s">
        <v>70</v>
      </c>
      <c r="AG44" t="s">
        <v>464</v>
      </c>
      <c r="AH44" t="s">
        <v>510</v>
      </c>
      <c r="AJ44" t="s">
        <v>464</v>
      </c>
      <c r="AK44" t="s">
        <v>510</v>
      </c>
      <c r="AN44" t="s">
        <v>428</v>
      </c>
      <c r="AO44">
        <v>3</v>
      </c>
      <c r="AP44" s="5">
        <f>(AO44/AO42)*100</f>
        <v>1.7964071856287425</v>
      </c>
      <c r="AX44" t="s">
        <v>597</v>
      </c>
      <c r="AY44">
        <v>2</v>
      </c>
      <c r="AZ44">
        <v>-1</v>
      </c>
      <c r="BE44" t="s">
        <v>490</v>
      </c>
      <c r="BF44">
        <v>1</v>
      </c>
      <c r="BG44">
        <v>-1</v>
      </c>
      <c r="BI44" t="s">
        <v>588</v>
      </c>
      <c r="BJ44">
        <v>5</v>
      </c>
      <c r="BK44">
        <v>-1</v>
      </c>
      <c r="BP44" t="s">
        <v>559</v>
      </c>
      <c r="BQ44">
        <v>0</v>
      </c>
      <c r="BR44">
        <v>-5</v>
      </c>
      <c r="CM44" s="30" t="s">
        <v>561</v>
      </c>
      <c r="CT44" t="s">
        <v>568</v>
      </c>
      <c r="CU44">
        <f>CU35</f>
        <v>1</v>
      </c>
      <c r="CZ44" s="30" t="s">
        <v>488</v>
      </c>
      <c r="DS44" t="s">
        <v>463</v>
      </c>
      <c r="DX44" t="s">
        <v>597</v>
      </c>
      <c r="DY44">
        <v>2</v>
      </c>
      <c r="EA44" t="s">
        <v>495</v>
      </c>
    </row>
    <row r="45" spans="1:131">
      <c r="A45" s="7">
        <v>63</v>
      </c>
      <c r="B45" s="7">
        <v>5</v>
      </c>
      <c r="C45" s="7" t="s">
        <v>123</v>
      </c>
      <c r="D45" s="7">
        <v>20</v>
      </c>
      <c r="E45" s="7" t="s">
        <v>71</v>
      </c>
      <c r="F45" s="7">
        <v>2</v>
      </c>
      <c r="G45" s="7" t="s">
        <v>79</v>
      </c>
      <c r="H45" s="7">
        <v>2</v>
      </c>
      <c r="I45" s="7" t="s">
        <v>47</v>
      </c>
      <c r="J45" s="7" t="s">
        <v>48</v>
      </c>
      <c r="K45" s="7">
        <v>1</v>
      </c>
      <c r="L45" s="7"/>
      <c r="M45" s="7">
        <v>2</v>
      </c>
      <c r="N45" s="7">
        <v>3</v>
      </c>
      <c r="O45" s="7" t="s">
        <v>59</v>
      </c>
      <c r="P45" s="7">
        <v>3</v>
      </c>
      <c r="Q45" s="7" t="s">
        <v>124</v>
      </c>
      <c r="R45" s="7">
        <v>2</v>
      </c>
      <c r="S45" s="7" t="s">
        <v>51</v>
      </c>
      <c r="T45" s="7" t="s">
        <v>50</v>
      </c>
      <c r="U45" s="7">
        <v>1</v>
      </c>
      <c r="V45" s="7" t="s">
        <v>67</v>
      </c>
      <c r="W45" s="7">
        <v>2</v>
      </c>
      <c r="X45" s="7" t="s">
        <v>246</v>
      </c>
      <c r="Y45" s="7" t="s">
        <v>245</v>
      </c>
      <c r="Z45" t="s">
        <v>477</v>
      </c>
      <c r="AA45" t="s">
        <v>501</v>
      </c>
      <c r="AB45" t="s">
        <v>560</v>
      </c>
      <c r="AC45" t="s">
        <v>507</v>
      </c>
      <c r="AD45" t="s">
        <v>477</v>
      </c>
      <c r="AE45" t="s">
        <v>533</v>
      </c>
      <c r="AG45" t="s">
        <v>464</v>
      </c>
      <c r="AH45" t="s">
        <v>527</v>
      </c>
      <c r="AJ45" t="s">
        <v>464</v>
      </c>
      <c r="AK45" t="s">
        <v>527</v>
      </c>
      <c r="AN45" t="s">
        <v>427</v>
      </c>
      <c r="AO45">
        <v>8</v>
      </c>
      <c r="AP45" s="5">
        <f>(AO45/AO42)*100</f>
        <v>4.7904191616766472</v>
      </c>
      <c r="AW45" t="s">
        <v>583</v>
      </c>
      <c r="AX45" t="s">
        <v>543</v>
      </c>
      <c r="AY45">
        <v>2</v>
      </c>
      <c r="AZ45">
        <v>-1</v>
      </c>
      <c r="BE45" t="s">
        <v>576</v>
      </c>
      <c r="BF45">
        <v>1</v>
      </c>
      <c r="BG45">
        <v>-1</v>
      </c>
      <c r="BI45" t="s">
        <v>592</v>
      </c>
      <c r="BJ45">
        <v>5</v>
      </c>
      <c r="BK45">
        <v>-1</v>
      </c>
      <c r="BP45" t="s">
        <v>561</v>
      </c>
      <c r="BQ45">
        <v>0</v>
      </c>
      <c r="BR45">
        <v>-5</v>
      </c>
      <c r="CM45" s="30" t="s">
        <v>488</v>
      </c>
      <c r="CT45" t="s">
        <v>572</v>
      </c>
      <c r="CU45">
        <f>SUM(CU22:CU25)</f>
        <v>8</v>
      </c>
      <c r="CZ45" s="30" t="s">
        <v>503</v>
      </c>
      <c r="DS45" t="s">
        <v>463</v>
      </c>
      <c r="DX45" t="s">
        <v>543</v>
      </c>
      <c r="DY45">
        <v>2</v>
      </c>
      <c r="EA45" t="s">
        <v>495</v>
      </c>
    </row>
    <row r="46" spans="1:131">
      <c r="A46" s="6">
        <v>64</v>
      </c>
      <c r="B46" s="6">
        <v>5</v>
      </c>
      <c r="C46" s="6" t="s">
        <v>123</v>
      </c>
      <c r="D46" s="6">
        <v>21</v>
      </c>
      <c r="E46" s="6" t="s">
        <v>71</v>
      </c>
      <c r="F46" s="6">
        <v>2</v>
      </c>
      <c r="G46" s="6" t="s">
        <v>79</v>
      </c>
      <c r="H46" s="6">
        <v>2</v>
      </c>
      <c r="I46" s="6" t="s">
        <v>47</v>
      </c>
      <c r="J46" s="6" t="s">
        <v>48</v>
      </c>
      <c r="K46" s="6">
        <v>1</v>
      </c>
      <c r="L46" s="6"/>
      <c r="M46" s="6">
        <v>3</v>
      </c>
      <c r="N46" s="6">
        <v>3</v>
      </c>
      <c r="O46" s="6" t="s">
        <v>59</v>
      </c>
      <c r="P46" s="6">
        <v>3</v>
      </c>
      <c r="Q46" s="6" t="s">
        <v>124</v>
      </c>
      <c r="R46" s="6">
        <v>2</v>
      </c>
      <c r="S46" s="6" t="s">
        <v>51</v>
      </c>
      <c r="T46" s="6" t="s">
        <v>50</v>
      </c>
      <c r="U46" s="6">
        <v>1</v>
      </c>
      <c r="V46" s="6" t="s">
        <v>67</v>
      </c>
      <c r="W46" s="6">
        <v>2</v>
      </c>
      <c r="X46" s="6" t="s">
        <v>249</v>
      </c>
      <c r="Y46" s="6" t="s">
        <v>248</v>
      </c>
      <c r="Z46" t="s">
        <v>477</v>
      </c>
      <c r="AA46" t="s">
        <v>463</v>
      </c>
      <c r="AB46" t="s">
        <v>514</v>
      </c>
      <c r="AC46" t="s">
        <v>507</v>
      </c>
      <c r="AD46" t="s">
        <v>514</v>
      </c>
      <c r="AE46" t="s">
        <v>477</v>
      </c>
      <c r="AG46" t="s">
        <v>464</v>
      </c>
      <c r="AH46" t="s">
        <v>504</v>
      </c>
      <c r="AJ46" t="s">
        <v>464</v>
      </c>
      <c r="AK46" t="s">
        <v>504</v>
      </c>
      <c r="AW46" t="s">
        <v>586</v>
      </c>
      <c r="AX46" t="s">
        <v>553</v>
      </c>
      <c r="AY46">
        <v>2</v>
      </c>
      <c r="AZ46">
        <v>-1</v>
      </c>
      <c r="BE46" t="s">
        <v>584</v>
      </c>
      <c r="BF46">
        <v>1</v>
      </c>
      <c r="BG46">
        <v>-1</v>
      </c>
      <c r="BI46" t="s">
        <v>490</v>
      </c>
      <c r="BJ46">
        <v>4</v>
      </c>
      <c r="BK46">
        <v>-1</v>
      </c>
      <c r="BP46" t="s">
        <v>490</v>
      </c>
      <c r="BQ46">
        <v>-1</v>
      </c>
      <c r="BR46">
        <v>-4</v>
      </c>
      <c r="CM46" s="30" t="s">
        <v>503</v>
      </c>
      <c r="DS46" t="s">
        <v>463</v>
      </c>
      <c r="DX46" t="s">
        <v>553</v>
      </c>
      <c r="DY46">
        <v>2</v>
      </c>
      <c r="EA46" t="s">
        <v>495</v>
      </c>
    </row>
    <row r="47" spans="1:131">
      <c r="A47" s="7">
        <v>65</v>
      </c>
      <c r="B47" s="7">
        <v>5</v>
      </c>
      <c r="C47" s="7" t="s">
        <v>123</v>
      </c>
      <c r="D47" s="7">
        <v>19</v>
      </c>
      <c r="E47" s="7" t="s">
        <v>71</v>
      </c>
      <c r="F47" s="7">
        <v>2</v>
      </c>
      <c r="G47" s="7" t="s">
        <v>79</v>
      </c>
      <c r="H47" s="7">
        <v>2</v>
      </c>
      <c r="I47" s="7" t="s">
        <v>47</v>
      </c>
      <c r="J47" s="7" t="s">
        <v>48</v>
      </c>
      <c r="K47" s="7">
        <v>1</v>
      </c>
      <c r="L47" s="7"/>
      <c r="M47" s="7">
        <v>2</v>
      </c>
      <c r="N47" s="7">
        <v>2</v>
      </c>
      <c r="O47" s="7" t="s">
        <v>49</v>
      </c>
      <c r="P47" s="7">
        <v>1</v>
      </c>
      <c r="Q47" s="7" t="s">
        <v>124</v>
      </c>
      <c r="R47" s="7">
        <v>2</v>
      </c>
      <c r="S47" s="7" t="s">
        <v>51</v>
      </c>
      <c r="T47" s="7" t="s">
        <v>50</v>
      </c>
      <c r="U47" s="7">
        <v>1</v>
      </c>
      <c r="V47" s="7" t="s">
        <v>67</v>
      </c>
      <c r="W47" s="7">
        <v>2</v>
      </c>
      <c r="X47" s="7" t="s">
        <v>252</v>
      </c>
      <c r="Y47" s="7" t="s">
        <v>251</v>
      </c>
      <c r="Z47" t="s">
        <v>463</v>
      </c>
      <c r="AA47" t="s">
        <v>477</v>
      </c>
      <c r="AB47" t="s">
        <v>514</v>
      </c>
      <c r="AC47" t="s">
        <v>507</v>
      </c>
      <c r="AD47" t="s">
        <v>566</v>
      </c>
      <c r="AG47" t="s">
        <v>464</v>
      </c>
      <c r="AH47" t="s">
        <v>493</v>
      </c>
      <c r="AJ47" t="s">
        <v>464</v>
      </c>
      <c r="AK47" t="s">
        <v>493</v>
      </c>
      <c r="AX47" t="s">
        <v>485</v>
      </c>
      <c r="AY47">
        <v>1</v>
      </c>
      <c r="AZ47">
        <v>-1</v>
      </c>
      <c r="BE47" t="s">
        <v>587</v>
      </c>
      <c r="BF47">
        <v>1</v>
      </c>
      <c r="BG47">
        <v>-1</v>
      </c>
      <c r="BI47" t="s">
        <v>569</v>
      </c>
      <c r="BJ47">
        <v>3</v>
      </c>
      <c r="BK47">
        <v>-1</v>
      </c>
      <c r="BP47" t="s">
        <v>591</v>
      </c>
      <c r="BQ47">
        <v>-1</v>
      </c>
      <c r="BR47">
        <v>-3</v>
      </c>
      <c r="CT47" s="1" t="s">
        <v>575</v>
      </c>
      <c r="CU47" s="4">
        <f>(CU43/CU42)*100</f>
        <v>57.142857142857139</v>
      </c>
      <c r="DS47" t="s">
        <v>463</v>
      </c>
      <c r="DX47" t="s">
        <v>485</v>
      </c>
      <c r="DY47">
        <v>1</v>
      </c>
      <c r="EA47" t="s">
        <v>507</v>
      </c>
    </row>
    <row r="48" spans="1:131">
      <c r="A48" s="6">
        <v>69</v>
      </c>
      <c r="B48" s="6">
        <v>5</v>
      </c>
      <c r="C48" s="6" t="s">
        <v>123</v>
      </c>
      <c r="D48" s="6">
        <v>20</v>
      </c>
      <c r="E48" s="6" t="s">
        <v>71</v>
      </c>
      <c r="F48" s="6">
        <v>2</v>
      </c>
      <c r="G48" s="6" t="s">
        <v>79</v>
      </c>
      <c r="H48" s="6">
        <v>2</v>
      </c>
      <c r="I48" s="6" t="s">
        <v>47</v>
      </c>
      <c r="J48" s="6" t="s">
        <v>48</v>
      </c>
      <c r="K48" s="6">
        <v>1</v>
      </c>
      <c r="L48" s="6"/>
      <c r="M48" s="6">
        <v>1</v>
      </c>
      <c r="N48" s="6">
        <v>1</v>
      </c>
      <c r="O48" s="6" t="s">
        <v>59</v>
      </c>
      <c r="P48" s="6">
        <v>1</v>
      </c>
      <c r="Q48" s="6" t="s">
        <v>124</v>
      </c>
      <c r="R48" s="6">
        <v>2</v>
      </c>
      <c r="S48" s="6" t="s">
        <v>67</v>
      </c>
      <c r="T48" s="6" t="s">
        <v>50</v>
      </c>
      <c r="U48" s="6">
        <v>1</v>
      </c>
      <c r="V48" s="6" t="s">
        <v>65</v>
      </c>
      <c r="W48" s="6">
        <v>2</v>
      </c>
      <c r="X48" s="6" t="s">
        <v>266</v>
      </c>
      <c r="Y48" s="6" t="s">
        <v>265</v>
      </c>
      <c r="Z48" t="s">
        <v>511</v>
      </c>
      <c r="AA48" t="s">
        <v>464</v>
      </c>
      <c r="AB48" t="s">
        <v>493</v>
      </c>
      <c r="AC48" t="s">
        <v>464</v>
      </c>
      <c r="AD48" t="s">
        <v>577</v>
      </c>
      <c r="AG48" t="s">
        <v>464</v>
      </c>
      <c r="AH48" t="s">
        <v>598</v>
      </c>
      <c r="AJ48" t="s">
        <v>464</v>
      </c>
      <c r="AK48" t="s">
        <v>598</v>
      </c>
      <c r="AX48" t="s">
        <v>535</v>
      </c>
      <c r="AY48">
        <v>1</v>
      </c>
      <c r="AZ48">
        <v>-1</v>
      </c>
      <c r="BE48" t="s">
        <v>475</v>
      </c>
      <c r="BF48">
        <v>1</v>
      </c>
      <c r="BG48">
        <v>-1</v>
      </c>
      <c r="BI48" t="s">
        <v>484</v>
      </c>
      <c r="BJ48">
        <v>2</v>
      </c>
      <c r="BK48">
        <v>-1</v>
      </c>
      <c r="BP48" t="s">
        <v>593</v>
      </c>
      <c r="BQ48">
        <v>0</v>
      </c>
      <c r="BR48">
        <v>-3</v>
      </c>
      <c r="CT48" s="1" t="s">
        <v>579</v>
      </c>
      <c r="CU48" s="4">
        <f>(CU45/CU42)*100</f>
        <v>38.095238095238095</v>
      </c>
      <c r="DS48" t="s">
        <v>463</v>
      </c>
      <c r="DX48" t="s">
        <v>535</v>
      </c>
      <c r="DY48">
        <v>1</v>
      </c>
      <c r="EA48" t="s">
        <v>507</v>
      </c>
    </row>
    <row r="49" spans="1:131">
      <c r="A49" s="7">
        <v>70</v>
      </c>
      <c r="B49" s="7">
        <v>5</v>
      </c>
      <c r="C49" s="7" t="s">
        <v>123</v>
      </c>
      <c r="D49" s="7">
        <v>19</v>
      </c>
      <c r="E49" s="7" t="s">
        <v>71</v>
      </c>
      <c r="F49" s="7">
        <v>2</v>
      </c>
      <c r="G49" s="7" t="s">
        <v>79</v>
      </c>
      <c r="H49" s="7">
        <v>2</v>
      </c>
      <c r="I49" s="7" t="s">
        <v>47</v>
      </c>
      <c r="J49" s="7" t="s">
        <v>48</v>
      </c>
      <c r="K49" s="7">
        <v>1</v>
      </c>
      <c r="L49" s="7"/>
      <c r="M49" s="7">
        <v>1</v>
      </c>
      <c r="N49" s="7">
        <v>1</v>
      </c>
      <c r="O49" s="7" t="s">
        <v>49</v>
      </c>
      <c r="P49" s="7">
        <v>0</v>
      </c>
      <c r="Q49" s="7" t="s">
        <v>124</v>
      </c>
      <c r="R49" s="7">
        <v>2</v>
      </c>
      <c r="S49" s="7" t="s">
        <v>67</v>
      </c>
      <c r="T49" s="7" t="s">
        <v>50</v>
      </c>
      <c r="U49" s="7">
        <v>1</v>
      </c>
      <c r="V49" s="7" t="s">
        <v>65</v>
      </c>
      <c r="W49" s="7">
        <v>2</v>
      </c>
      <c r="X49" s="7" t="s">
        <v>269</v>
      </c>
      <c r="Y49" s="7" t="s">
        <v>268</v>
      </c>
      <c r="Z49" t="s">
        <v>477</v>
      </c>
      <c r="AA49" t="s">
        <v>599</v>
      </c>
      <c r="AC49" t="s">
        <v>490</v>
      </c>
      <c r="AG49" t="s">
        <v>464</v>
      </c>
      <c r="AH49" t="s">
        <v>477</v>
      </c>
      <c r="AJ49" t="s">
        <v>464</v>
      </c>
      <c r="AK49" t="s">
        <v>477</v>
      </c>
      <c r="AX49" t="s">
        <v>600</v>
      </c>
      <c r="AY49">
        <v>1</v>
      </c>
      <c r="AZ49">
        <v>-1</v>
      </c>
      <c r="BI49" t="s">
        <v>601</v>
      </c>
      <c r="BJ49">
        <v>2</v>
      </c>
      <c r="BK49">
        <v>-1</v>
      </c>
      <c r="BP49" t="s">
        <v>578</v>
      </c>
      <c r="BQ49">
        <v>-1</v>
      </c>
      <c r="BR49">
        <v>-2</v>
      </c>
      <c r="DS49" t="s">
        <v>463</v>
      </c>
      <c r="DX49" t="s">
        <v>600</v>
      </c>
      <c r="DY49">
        <v>1</v>
      </c>
      <c r="EA49" t="s">
        <v>507</v>
      </c>
    </row>
    <row r="50" spans="1:131">
      <c r="A50" s="6">
        <v>71</v>
      </c>
      <c r="B50" s="6">
        <v>5</v>
      </c>
      <c r="C50" s="6" t="s">
        <v>123</v>
      </c>
      <c r="D50" s="6">
        <v>21</v>
      </c>
      <c r="E50" s="6" t="s">
        <v>71</v>
      </c>
      <c r="F50" s="6">
        <v>2</v>
      </c>
      <c r="G50" s="6" t="s">
        <v>79</v>
      </c>
      <c r="H50" s="6">
        <v>2</v>
      </c>
      <c r="I50" s="6" t="s">
        <v>47</v>
      </c>
      <c r="J50" s="6" t="s">
        <v>48</v>
      </c>
      <c r="K50" s="6">
        <v>1</v>
      </c>
      <c r="L50" s="6"/>
      <c r="M50" s="6">
        <v>1</v>
      </c>
      <c r="N50" s="6">
        <v>1</v>
      </c>
      <c r="O50" s="6" t="s">
        <v>59</v>
      </c>
      <c r="P50" s="6">
        <v>2</v>
      </c>
      <c r="Q50" s="6" t="s">
        <v>124</v>
      </c>
      <c r="R50" s="6">
        <v>2</v>
      </c>
      <c r="S50" s="6" t="s">
        <v>67</v>
      </c>
      <c r="T50" s="6" t="s">
        <v>50</v>
      </c>
      <c r="U50" s="6">
        <v>1</v>
      </c>
      <c r="V50" s="6" t="s">
        <v>65</v>
      </c>
      <c r="W50" s="6">
        <v>2</v>
      </c>
      <c r="X50" s="6" t="s">
        <v>271</v>
      </c>
      <c r="Y50" s="6" t="s">
        <v>262</v>
      </c>
      <c r="Z50" t="s">
        <v>477</v>
      </c>
      <c r="AA50" t="s">
        <v>464</v>
      </c>
      <c r="AB50" t="s">
        <v>511</v>
      </c>
      <c r="AC50" t="s">
        <v>512</v>
      </c>
      <c r="AD50" t="s">
        <v>490</v>
      </c>
      <c r="AG50" t="s">
        <v>464</v>
      </c>
      <c r="AH50" t="s">
        <v>477</v>
      </c>
      <c r="AJ50" t="s">
        <v>464</v>
      </c>
      <c r="AK50" t="s">
        <v>477</v>
      </c>
      <c r="AX50" t="s">
        <v>602</v>
      </c>
      <c r="AY50">
        <v>1</v>
      </c>
      <c r="AZ50">
        <v>-1</v>
      </c>
      <c r="BI50" t="s">
        <v>583</v>
      </c>
      <c r="BJ50">
        <v>2</v>
      </c>
      <c r="BK50">
        <v>-1</v>
      </c>
      <c r="BP50" t="s">
        <v>583</v>
      </c>
      <c r="BQ50">
        <v>0</v>
      </c>
      <c r="BR50">
        <v>-2</v>
      </c>
      <c r="DS50" t="s">
        <v>463</v>
      </c>
      <c r="DX50" t="s">
        <v>602</v>
      </c>
      <c r="DY50">
        <v>1</v>
      </c>
      <c r="EA50" t="s">
        <v>507</v>
      </c>
    </row>
    <row r="51" spans="1:131">
      <c r="A51" s="6">
        <v>2</v>
      </c>
      <c r="B51" s="6">
        <v>4</v>
      </c>
      <c r="C51" s="6" t="s">
        <v>45</v>
      </c>
      <c r="D51" s="6">
        <v>20</v>
      </c>
      <c r="E51" s="6" t="s">
        <v>58</v>
      </c>
      <c r="F51" s="6">
        <v>1</v>
      </c>
      <c r="G51" s="6" t="s">
        <v>46</v>
      </c>
      <c r="H51" s="6"/>
      <c r="I51" s="6" t="s">
        <v>47</v>
      </c>
      <c r="J51" s="6" t="s">
        <v>48</v>
      </c>
      <c r="K51" s="6">
        <v>1</v>
      </c>
      <c r="L51" s="6"/>
      <c r="M51" s="6">
        <v>1</v>
      </c>
      <c r="N51" s="6">
        <v>2</v>
      </c>
      <c r="O51" s="6" t="s">
        <v>59</v>
      </c>
      <c r="P51" s="6">
        <v>3</v>
      </c>
      <c r="Q51" s="6" t="s">
        <v>50</v>
      </c>
      <c r="R51" s="6">
        <v>1</v>
      </c>
      <c r="S51" s="6" t="s">
        <v>51</v>
      </c>
      <c r="T51" s="6" t="s">
        <v>54</v>
      </c>
      <c r="U51" s="6">
        <v>2</v>
      </c>
      <c r="V51" s="6" t="s">
        <v>55</v>
      </c>
      <c r="W51" s="6">
        <v>1</v>
      </c>
      <c r="X51" s="6" t="s">
        <v>60</v>
      </c>
      <c r="Y51" s="6" t="s">
        <v>62</v>
      </c>
      <c r="Z51" t="s">
        <v>584</v>
      </c>
      <c r="AA51" t="s">
        <v>485</v>
      </c>
      <c r="AB51" t="s">
        <v>558</v>
      </c>
      <c r="AC51" t="s">
        <v>515</v>
      </c>
      <c r="AD51" t="s">
        <v>587</v>
      </c>
      <c r="AE51" t="s">
        <v>485</v>
      </c>
      <c r="AG51" t="s">
        <v>464</v>
      </c>
      <c r="AH51" t="s">
        <v>477</v>
      </c>
      <c r="AJ51" t="s">
        <v>464</v>
      </c>
      <c r="AK51" t="s">
        <v>477</v>
      </c>
      <c r="AX51" t="s">
        <v>570</v>
      </c>
      <c r="AY51">
        <v>1</v>
      </c>
      <c r="AZ51">
        <v>-1</v>
      </c>
      <c r="BE51" t="s">
        <v>567</v>
      </c>
      <c r="BF51">
        <f>SUM(BF42:BF48)</f>
        <v>8</v>
      </c>
      <c r="BI51" t="s">
        <v>586</v>
      </c>
      <c r="BJ51">
        <v>2</v>
      </c>
      <c r="BK51">
        <v>-1</v>
      </c>
      <c r="BP51" t="s">
        <v>586</v>
      </c>
      <c r="BQ51">
        <v>0</v>
      </c>
      <c r="BR51">
        <v>-2</v>
      </c>
      <c r="DS51" t="s">
        <v>463</v>
      </c>
      <c r="DX51" t="s">
        <v>570</v>
      </c>
      <c r="DY51">
        <v>1</v>
      </c>
      <c r="EA51" t="s">
        <v>509</v>
      </c>
    </row>
    <row r="52" spans="1:131">
      <c r="A52" s="7">
        <v>3</v>
      </c>
      <c r="B52" s="7">
        <v>4</v>
      </c>
      <c r="C52" s="7" t="s">
        <v>45</v>
      </c>
      <c r="D52" s="7">
        <v>21</v>
      </c>
      <c r="E52" s="7" t="s">
        <v>58</v>
      </c>
      <c r="F52" s="7">
        <v>1</v>
      </c>
      <c r="G52" s="7" t="s">
        <v>64</v>
      </c>
      <c r="H52" s="7">
        <v>1</v>
      </c>
      <c r="I52" s="7" t="s">
        <v>47</v>
      </c>
      <c r="J52" s="7" t="s">
        <v>48</v>
      </c>
      <c r="K52" s="7">
        <v>1</v>
      </c>
      <c r="L52" s="7"/>
      <c r="M52" s="7">
        <v>2</v>
      </c>
      <c r="N52" s="7">
        <v>3</v>
      </c>
      <c r="O52" s="7" t="s">
        <v>59</v>
      </c>
      <c r="P52" s="7">
        <v>3</v>
      </c>
      <c r="Q52" s="7" t="s">
        <v>50</v>
      </c>
      <c r="R52" s="7">
        <v>1</v>
      </c>
      <c r="S52" s="7" t="s">
        <v>65</v>
      </c>
      <c r="T52" s="7" t="s">
        <v>54</v>
      </c>
      <c r="U52" s="7">
        <v>2</v>
      </c>
      <c r="V52" s="7" t="s">
        <v>67</v>
      </c>
      <c r="W52" s="7">
        <v>1</v>
      </c>
      <c r="X52" s="7" t="s">
        <v>66</v>
      </c>
      <c r="Y52" s="7" t="s">
        <v>68</v>
      </c>
      <c r="Z52" t="s">
        <v>464</v>
      </c>
      <c r="AC52" t="s">
        <v>603</v>
      </c>
      <c r="AD52" t="s">
        <v>604</v>
      </c>
      <c r="AE52" t="s">
        <v>580</v>
      </c>
      <c r="AG52" t="s">
        <v>464</v>
      </c>
      <c r="AH52" t="s">
        <v>477</v>
      </c>
      <c r="AJ52" t="s">
        <v>464</v>
      </c>
      <c r="AK52" t="s">
        <v>477</v>
      </c>
      <c r="AX52" t="s">
        <v>587</v>
      </c>
      <c r="AY52">
        <v>1</v>
      </c>
      <c r="AZ52">
        <v>-1</v>
      </c>
      <c r="BI52" t="s">
        <v>485</v>
      </c>
      <c r="BJ52">
        <v>1</v>
      </c>
      <c r="BK52">
        <v>-1</v>
      </c>
      <c r="BP52" t="s">
        <v>485</v>
      </c>
      <c r="BQ52">
        <v>-1</v>
      </c>
      <c r="BR52">
        <v>-1</v>
      </c>
      <c r="DS52" t="s">
        <v>463</v>
      </c>
      <c r="DX52" t="s">
        <v>587</v>
      </c>
      <c r="DY52">
        <v>1</v>
      </c>
      <c r="EA52" t="s">
        <v>509</v>
      </c>
    </row>
    <row r="53" spans="1:131">
      <c r="A53" s="6">
        <v>4</v>
      </c>
      <c r="B53" s="6">
        <v>4</v>
      </c>
      <c r="C53" s="6" t="s">
        <v>45</v>
      </c>
      <c r="D53" s="6">
        <v>19</v>
      </c>
      <c r="E53" s="6" t="s">
        <v>58</v>
      </c>
      <c r="F53" s="6">
        <v>1</v>
      </c>
      <c r="G53" s="6" t="s">
        <v>64</v>
      </c>
      <c r="H53" s="6">
        <v>1</v>
      </c>
      <c r="I53" s="6" t="s">
        <v>47</v>
      </c>
      <c r="J53" s="6" t="s">
        <v>48</v>
      </c>
      <c r="K53" s="6">
        <v>1</v>
      </c>
      <c r="L53" s="6"/>
      <c r="M53" s="6">
        <v>3</v>
      </c>
      <c r="N53" s="6">
        <v>3</v>
      </c>
      <c r="O53" s="6" t="s">
        <v>59</v>
      </c>
      <c r="P53" s="6">
        <v>3</v>
      </c>
      <c r="Q53" s="6" t="s">
        <v>50</v>
      </c>
      <c r="R53" s="6">
        <v>1</v>
      </c>
      <c r="S53" s="6" t="s">
        <v>65</v>
      </c>
      <c r="T53" s="6" t="s">
        <v>54</v>
      </c>
      <c r="U53" s="6">
        <v>2</v>
      </c>
      <c r="V53" s="6" t="s">
        <v>67</v>
      </c>
      <c r="W53" s="6">
        <v>1</v>
      </c>
      <c r="X53" s="6" t="s">
        <v>69</v>
      </c>
      <c r="Y53" s="6" t="s">
        <v>70</v>
      </c>
      <c r="Z53" t="s">
        <v>517</v>
      </c>
      <c r="AC53" t="s">
        <v>70</v>
      </c>
      <c r="AG53" t="s">
        <v>464</v>
      </c>
      <c r="AH53" t="s">
        <v>477</v>
      </c>
      <c r="AJ53" t="s">
        <v>464</v>
      </c>
      <c r="AK53" t="s">
        <v>477</v>
      </c>
      <c r="AX53" t="s">
        <v>537</v>
      </c>
      <c r="AY53">
        <v>1</v>
      </c>
      <c r="AZ53">
        <v>-1</v>
      </c>
      <c r="BI53" t="s">
        <v>535</v>
      </c>
      <c r="BJ53">
        <v>1</v>
      </c>
      <c r="BK53">
        <v>-1</v>
      </c>
      <c r="BP53" t="s">
        <v>605</v>
      </c>
      <c r="BQ53">
        <v>-1</v>
      </c>
      <c r="BR53">
        <v>-1</v>
      </c>
      <c r="DS53" t="s">
        <v>463</v>
      </c>
      <c r="DX53" t="s">
        <v>537</v>
      </c>
      <c r="DY53">
        <v>1</v>
      </c>
      <c r="EA53" t="s">
        <v>509</v>
      </c>
    </row>
    <row r="54" spans="1:131">
      <c r="A54" s="7">
        <v>9</v>
      </c>
      <c r="B54" s="7">
        <v>4</v>
      </c>
      <c r="C54" s="7" t="s">
        <v>45</v>
      </c>
      <c r="D54" s="7">
        <v>18</v>
      </c>
      <c r="E54" s="7" t="s">
        <v>58</v>
      </c>
      <c r="F54" s="7">
        <v>1</v>
      </c>
      <c r="G54" s="7" t="s">
        <v>64</v>
      </c>
      <c r="H54" s="7">
        <v>1</v>
      </c>
      <c r="I54" s="7" t="s">
        <v>47</v>
      </c>
      <c r="J54" s="7" t="s">
        <v>48</v>
      </c>
      <c r="K54" s="7">
        <v>1</v>
      </c>
      <c r="L54" s="7"/>
      <c r="M54" s="7">
        <v>2</v>
      </c>
      <c r="N54" s="7">
        <v>2</v>
      </c>
      <c r="O54" s="7" t="s">
        <v>59</v>
      </c>
      <c r="P54" s="7">
        <v>3</v>
      </c>
      <c r="Q54" s="7" t="s">
        <v>50</v>
      </c>
      <c r="R54" s="7">
        <v>1</v>
      </c>
      <c r="S54" s="7" t="s">
        <v>55</v>
      </c>
      <c r="T54" s="7" t="s">
        <v>54</v>
      </c>
      <c r="U54" s="7">
        <v>2</v>
      </c>
      <c r="V54" s="7" t="s">
        <v>84</v>
      </c>
      <c r="W54" s="7">
        <v>1</v>
      </c>
      <c r="X54" s="7" t="s">
        <v>89</v>
      </c>
      <c r="Y54" s="7" t="s">
        <v>91</v>
      </c>
      <c r="Z54" t="s">
        <v>477</v>
      </c>
      <c r="AC54" t="s">
        <v>606</v>
      </c>
      <c r="AG54" t="s">
        <v>464</v>
      </c>
      <c r="AH54" t="s">
        <v>477</v>
      </c>
      <c r="AJ54" t="s">
        <v>464</v>
      </c>
      <c r="AK54" t="s">
        <v>477</v>
      </c>
      <c r="BI54" t="s">
        <v>563</v>
      </c>
      <c r="BJ54">
        <v>1</v>
      </c>
      <c r="BK54">
        <v>-1</v>
      </c>
      <c r="BP54" t="s">
        <v>587</v>
      </c>
      <c r="BQ54">
        <v>-1</v>
      </c>
      <c r="BR54">
        <v>-1</v>
      </c>
      <c r="DS54" t="s">
        <v>463</v>
      </c>
      <c r="EA54" t="s">
        <v>479</v>
      </c>
    </row>
    <row r="55" spans="1:131">
      <c r="A55" s="7">
        <v>20</v>
      </c>
      <c r="B55" s="7">
        <v>4</v>
      </c>
      <c r="C55" s="7" t="s">
        <v>45</v>
      </c>
      <c r="D55" s="7">
        <v>19</v>
      </c>
      <c r="E55" s="7" t="s">
        <v>58</v>
      </c>
      <c r="F55" s="7">
        <v>1</v>
      </c>
      <c r="G55" s="7" t="s">
        <v>64</v>
      </c>
      <c r="H55" s="7">
        <v>1</v>
      </c>
      <c r="I55" s="7" t="s">
        <v>47</v>
      </c>
      <c r="J55" s="7" t="s">
        <v>48</v>
      </c>
      <c r="K55" s="7">
        <v>1</v>
      </c>
      <c r="L55" s="7"/>
      <c r="M55" s="7">
        <v>2</v>
      </c>
      <c r="N55" s="7">
        <v>2</v>
      </c>
      <c r="O55" s="7" t="s">
        <v>59</v>
      </c>
      <c r="P55" s="7">
        <v>3</v>
      </c>
      <c r="Q55" s="7" t="s">
        <v>50</v>
      </c>
      <c r="R55" s="7">
        <v>1</v>
      </c>
      <c r="S55" s="7" t="s">
        <v>51</v>
      </c>
      <c r="T55" s="7" t="s">
        <v>54</v>
      </c>
      <c r="U55" s="7">
        <v>2</v>
      </c>
      <c r="V55" s="7" t="s">
        <v>55</v>
      </c>
      <c r="W55" s="7">
        <v>1</v>
      </c>
      <c r="X55" s="7" t="s">
        <v>110</v>
      </c>
      <c r="Y55" s="7" t="s">
        <v>122</v>
      </c>
      <c r="Z55" t="s">
        <v>477</v>
      </c>
      <c r="AC55" t="s">
        <v>481</v>
      </c>
      <c r="AG55" t="s">
        <v>464</v>
      </c>
      <c r="AH55" t="s">
        <v>477</v>
      </c>
      <c r="AJ55" t="s">
        <v>464</v>
      </c>
      <c r="AK55" t="s">
        <v>477</v>
      </c>
      <c r="BI55" t="s">
        <v>607</v>
      </c>
      <c r="BJ55">
        <v>1</v>
      </c>
      <c r="BK55">
        <v>-1</v>
      </c>
      <c r="BP55" t="s">
        <v>535</v>
      </c>
      <c r="BQ55">
        <v>0</v>
      </c>
      <c r="BR55">
        <v>-1</v>
      </c>
      <c r="DS55" t="s">
        <v>464</v>
      </c>
      <c r="EA55" t="s">
        <v>479</v>
      </c>
    </row>
    <row r="56" spans="1:131">
      <c r="A56" s="6">
        <v>34</v>
      </c>
      <c r="B56" s="6">
        <v>5</v>
      </c>
      <c r="C56" s="6" t="s">
        <v>45</v>
      </c>
      <c r="D56" s="6">
        <v>20</v>
      </c>
      <c r="E56" s="6" t="s">
        <v>58</v>
      </c>
      <c r="F56" s="6">
        <v>1</v>
      </c>
      <c r="G56" s="6" t="s">
        <v>64</v>
      </c>
      <c r="H56" s="6">
        <v>1</v>
      </c>
      <c r="I56" s="6" t="s">
        <v>47</v>
      </c>
      <c r="J56" s="6" t="s">
        <v>48</v>
      </c>
      <c r="K56" s="6">
        <v>1</v>
      </c>
      <c r="L56" s="6"/>
      <c r="M56" s="6">
        <v>3</v>
      </c>
      <c r="N56" s="6">
        <v>2</v>
      </c>
      <c r="O56" s="6" t="s">
        <v>49</v>
      </c>
      <c r="P56" s="6">
        <v>-2</v>
      </c>
      <c r="Q56" s="6" t="s">
        <v>50</v>
      </c>
      <c r="R56" s="6">
        <v>1</v>
      </c>
      <c r="S56" s="6" t="s">
        <v>84</v>
      </c>
      <c r="T56" s="6" t="s">
        <v>54</v>
      </c>
      <c r="U56" s="6">
        <v>2</v>
      </c>
      <c r="V56" s="6" t="s">
        <v>65</v>
      </c>
      <c r="W56" s="6">
        <v>1</v>
      </c>
      <c r="X56" s="6" t="s">
        <v>169</v>
      </c>
      <c r="Y56" s="6" t="s">
        <v>170</v>
      </c>
      <c r="Z56" t="s">
        <v>608</v>
      </c>
      <c r="AC56" t="s">
        <v>609</v>
      </c>
      <c r="AG56" t="s">
        <v>510</v>
      </c>
      <c r="AH56" t="s">
        <v>534</v>
      </c>
      <c r="AJ56" t="s">
        <v>510</v>
      </c>
      <c r="AK56" t="s">
        <v>534</v>
      </c>
      <c r="AX56" t="s">
        <v>404</v>
      </c>
      <c r="AY56">
        <v>131</v>
      </c>
      <c r="AZ56" s="1" t="s">
        <v>595</v>
      </c>
      <c r="BI56" t="s">
        <v>570</v>
      </c>
      <c r="BJ56">
        <v>1</v>
      </c>
      <c r="BK56">
        <v>-1</v>
      </c>
      <c r="DS56" t="s">
        <v>464</v>
      </c>
      <c r="EA56" t="s">
        <v>479</v>
      </c>
    </row>
    <row r="57" spans="1:131">
      <c r="A57" s="7">
        <v>35</v>
      </c>
      <c r="B57" s="7">
        <v>5</v>
      </c>
      <c r="C57" s="7" t="s">
        <v>45</v>
      </c>
      <c r="D57" s="7">
        <v>19</v>
      </c>
      <c r="E57" s="7" t="s">
        <v>58</v>
      </c>
      <c r="F57" s="7">
        <v>1</v>
      </c>
      <c r="G57" s="7" t="s">
        <v>64</v>
      </c>
      <c r="H57" s="7">
        <v>1</v>
      </c>
      <c r="I57" s="7" t="s">
        <v>47</v>
      </c>
      <c r="J57" s="7" t="s">
        <v>48</v>
      </c>
      <c r="K57" s="7">
        <v>1</v>
      </c>
      <c r="L57" s="7"/>
      <c r="M57" s="7">
        <v>0</v>
      </c>
      <c r="N57" s="7">
        <v>2</v>
      </c>
      <c r="O57" s="7" t="s">
        <v>59</v>
      </c>
      <c r="P57" s="7">
        <v>3</v>
      </c>
      <c r="Q57" s="7" t="s">
        <v>50</v>
      </c>
      <c r="R57" s="7">
        <v>1</v>
      </c>
      <c r="S57" s="7" t="s">
        <v>51</v>
      </c>
      <c r="T57" s="7" t="s">
        <v>54</v>
      </c>
      <c r="U57" s="7">
        <v>2</v>
      </c>
      <c r="V57" s="7" t="s">
        <v>55</v>
      </c>
      <c r="W57" s="7">
        <v>1</v>
      </c>
      <c r="X57" s="7" t="s">
        <v>172</v>
      </c>
      <c r="Y57" s="7" t="s">
        <v>174</v>
      </c>
      <c r="Z57" t="s">
        <v>466</v>
      </c>
      <c r="AA57" t="s">
        <v>477</v>
      </c>
      <c r="AB57" t="s">
        <v>565</v>
      </c>
      <c r="AC57" t="s">
        <v>463</v>
      </c>
      <c r="AD57" t="s">
        <v>607</v>
      </c>
      <c r="AG57" t="s">
        <v>510</v>
      </c>
      <c r="AH57" t="s">
        <v>603</v>
      </c>
      <c r="AJ57" t="s">
        <v>510</v>
      </c>
      <c r="AK57" t="s">
        <v>603</v>
      </c>
      <c r="AX57" t="s">
        <v>429</v>
      </c>
      <c r="AY57">
        <v>76</v>
      </c>
      <c r="AZ57" s="5">
        <f>(AY57/AY56)*100</f>
        <v>58.015267175572518</v>
      </c>
      <c r="BI57" t="s">
        <v>587</v>
      </c>
      <c r="BJ57">
        <v>1</v>
      </c>
      <c r="BK57">
        <v>-1</v>
      </c>
      <c r="DS57" t="s">
        <v>464</v>
      </c>
      <c r="EA57" t="s">
        <v>494</v>
      </c>
    </row>
    <row r="58" spans="1:131">
      <c r="A58" s="7">
        <v>28</v>
      </c>
      <c r="B58" s="7">
        <v>4</v>
      </c>
      <c r="C58" s="7" t="s">
        <v>123</v>
      </c>
      <c r="D58" s="7">
        <v>19</v>
      </c>
      <c r="E58" s="7" t="s">
        <v>58</v>
      </c>
      <c r="F58" s="7">
        <v>1</v>
      </c>
      <c r="G58" s="7" t="s">
        <v>64</v>
      </c>
      <c r="H58" s="7">
        <v>1</v>
      </c>
      <c r="I58" s="7" t="s">
        <v>47</v>
      </c>
      <c r="J58" s="7" t="s">
        <v>48</v>
      </c>
      <c r="K58" s="7">
        <v>1</v>
      </c>
      <c r="L58" s="7"/>
      <c r="M58" s="7">
        <v>1</v>
      </c>
      <c r="N58" s="7">
        <v>3</v>
      </c>
      <c r="O58" s="7" t="s">
        <v>59</v>
      </c>
      <c r="P58" s="7">
        <v>0</v>
      </c>
      <c r="Q58" s="7" t="s">
        <v>124</v>
      </c>
      <c r="R58" s="7">
        <v>2</v>
      </c>
      <c r="S58" s="7" t="s">
        <v>65</v>
      </c>
      <c r="T58" s="7" t="s">
        <v>50</v>
      </c>
      <c r="U58" s="7">
        <v>1</v>
      </c>
      <c r="V58" s="7" t="s">
        <v>84</v>
      </c>
      <c r="W58" s="7">
        <v>2</v>
      </c>
      <c r="X58" s="7" t="s">
        <v>151</v>
      </c>
      <c r="Y58" s="7" t="s">
        <v>150</v>
      </c>
      <c r="Z58" t="s">
        <v>514</v>
      </c>
      <c r="AA58" t="s">
        <v>464</v>
      </c>
      <c r="AB58" t="s">
        <v>477</v>
      </c>
      <c r="AC58" t="s">
        <v>495</v>
      </c>
      <c r="AD58" t="s">
        <v>610</v>
      </c>
      <c r="AE58" t="s">
        <v>514</v>
      </c>
      <c r="AG58" t="s">
        <v>510</v>
      </c>
      <c r="AH58" t="s">
        <v>497</v>
      </c>
      <c r="AJ58" t="s">
        <v>510</v>
      </c>
      <c r="AK58" t="s">
        <v>611</v>
      </c>
      <c r="AX58" t="s">
        <v>428</v>
      </c>
      <c r="AY58">
        <v>8</v>
      </c>
      <c r="AZ58" s="5">
        <f>(AY58/AY56)*100</f>
        <v>6.1068702290076331</v>
      </c>
      <c r="BI58" t="s">
        <v>537</v>
      </c>
      <c r="BJ58">
        <v>1</v>
      </c>
      <c r="BK58">
        <v>-1</v>
      </c>
      <c r="DS58" t="s">
        <v>464</v>
      </c>
      <c r="EA58" t="s">
        <v>494</v>
      </c>
    </row>
    <row r="59" spans="1:131">
      <c r="A59" s="6">
        <v>29</v>
      </c>
      <c r="B59" s="6">
        <v>4</v>
      </c>
      <c r="C59" s="6" t="s">
        <v>123</v>
      </c>
      <c r="D59" s="6">
        <v>18</v>
      </c>
      <c r="E59" s="6" t="s">
        <v>58</v>
      </c>
      <c r="F59" s="6">
        <v>1</v>
      </c>
      <c r="G59" s="6" t="s">
        <v>64</v>
      </c>
      <c r="H59" s="6">
        <v>1</v>
      </c>
      <c r="I59" s="6" t="s">
        <v>47</v>
      </c>
      <c r="J59" s="6" t="s">
        <v>48</v>
      </c>
      <c r="K59" s="6">
        <v>1</v>
      </c>
      <c r="L59" s="6"/>
      <c r="M59" s="6">
        <v>2</v>
      </c>
      <c r="N59" s="6">
        <v>3</v>
      </c>
      <c r="O59" s="6" t="s">
        <v>59</v>
      </c>
      <c r="P59" s="6">
        <v>2</v>
      </c>
      <c r="Q59" s="6" t="s">
        <v>124</v>
      </c>
      <c r="R59" s="6">
        <v>2</v>
      </c>
      <c r="S59" s="6" t="s">
        <v>65</v>
      </c>
      <c r="T59" s="6" t="s">
        <v>50</v>
      </c>
      <c r="U59" s="6">
        <v>1</v>
      </c>
      <c r="V59" s="6" t="s">
        <v>84</v>
      </c>
      <c r="W59" s="6">
        <v>2</v>
      </c>
      <c r="X59" s="6" t="s">
        <v>154</v>
      </c>
      <c r="Y59" s="6" t="s">
        <v>152</v>
      </c>
      <c r="Z59" t="s">
        <v>464</v>
      </c>
      <c r="AA59" t="s">
        <v>480</v>
      </c>
      <c r="AB59" t="s">
        <v>463</v>
      </c>
      <c r="AC59" t="s">
        <v>514</v>
      </c>
      <c r="AD59" t="s">
        <v>598</v>
      </c>
      <c r="AE59" t="s">
        <v>477</v>
      </c>
      <c r="AG59" t="s">
        <v>510</v>
      </c>
      <c r="AH59" t="s">
        <v>497</v>
      </c>
      <c r="AJ59" t="s">
        <v>510</v>
      </c>
      <c r="AK59" t="s">
        <v>611</v>
      </c>
      <c r="AX59" t="s">
        <v>427</v>
      </c>
      <c r="AY59">
        <v>47</v>
      </c>
      <c r="AZ59" s="5">
        <f>(AY59/AY56)*100</f>
        <v>35.877862595419849</v>
      </c>
      <c r="DS59" t="s">
        <v>464</v>
      </c>
      <c r="EA59" t="s">
        <v>494</v>
      </c>
    </row>
    <row r="60" spans="1:131">
      <c r="A60" s="7">
        <v>58</v>
      </c>
      <c r="B60" s="7">
        <v>5</v>
      </c>
      <c r="C60" s="7" t="s">
        <v>123</v>
      </c>
      <c r="D60" s="7">
        <v>20</v>
      </c>
      <c r="E60" s="7" t="s">
        <v>58</v>
      </c>
      <c r="F60" s="7">
        <v>1</v>
      </c>
      <c r="G60" s="7" t="s">
        <v>64</v>
      </c>
      <c r="H60" s="7">
        <v>1</v>
      </c>
      <c r="I60" s="7" t="s">
        <v>47</v>
      </c>
      <c r="J60" s="7" t="s">
        <v>48</v>
      </c>
      <c r="K60" s="7">
        <v>1</v>
      </c>
      <c r="L60" s="7"/>
      <c r="M60" s="7">
        <v>2</v>
      </c>
      <c r="N60" s="7">
        <v>2</v>
      </c>
      <c r="O60" s="7" t="s">
        <v>59</v>
      </c>
      <c r="P60" s="7">
        <v>0</v>
      </c>
      <c r="Q60" s="7" t="s">
        <v>124</v>
      </c>
      <c r="R60" s="7">
        <v>2</v>
      </c>
      <c r="S60" s="7" t="s">
        <v>84</v>
      </c>
      <c r="T60" s="7" t="s">
        <v>50</v>
      </c>
      <c r="U60" s="7">
        <v>1</v>
      </c>
      <c r="V60" s="7" t="s">
        <v>55</v>
      </c>
      <c r="W60" s="7">
        <v>2</v>
      </c>
      <c r="X60" s="7" t="s">
        <v>236</v>
      </c>
      <c r="Y60" s="7" t="s">
        <v>235</v>
      </c>
      <c r="Z60" t="s">
        <v>462</v>
      </c>
      <c r="AA60" t="s">
        <v>464</v>
      </c>
      <c r="AB60" t="s">
        <v>465</v>
      </c>
      <c r="AC60" t="s">
        <v>612</v>
      </c>
      <c r="AG60" t="s">
        <v>510</v>
      </c>
      <c r="AH60" t="s">
        <v>497</v>
      </c>
      <c r="AJ60" t="s">
        <v>510</v>
      </c>
      <c r="AK60" t="s">
        <v>611</v>
      </c>
      <c r="DS60" t="s">
        <v>464</v>
      </c>
      <c r="EA60" t="s">
        <v>515</v>
      </c>
    </row>
    <row r="61" spans="1:131">
      <c r="A61" s="6">
        <v>59</v>
      </c>
      <c r="B61" s="6">
        <v>5</v>
      </c>
      <c r="C61" s="6" t="s">
        <v>123</v>
      </c>
      <c r="D61" s="6">
        <v>21</v>
      </c>
      <c r="E61" s="6" t="s">
        <v>58</v>
      </c>
      <c r="F61" s="6">
        <v>1</v>
      </c>
      <c r="G61" s="6" t="s">
        <v>64</v>
      </c>
      <c r="H61" s="6">
        <v>1</v>
      </c>
      <c r="I61" s="6" t="s">
        <v>47</v>
      </c>
      <c r="J61" s="6" t="s">
        <v>48</v>
      </c>
      <c r="K61" s="6">
        <v>1</v>
      </c>
      <c r="L61" s="6"/>
      <c r="M61" s="6">
        <v>3</v>
      </c>
      <c r="N61" s="6">
        <v>3</v>
      </c>
      <c r="O61" s="6" t="s">
        <v>59</v>
      </c>
      <c r="P61" s="6">
        <v>3</v>
      </c>
      <c r="Q61" s="6" t="s">
        <v>124</v>
      </c>
      <c r="R61" s="6">
        <v>2</v>
      </c>
      <c r="S61" s="6" t="s">
        <v>84</v>
      </c>
      <c r="T61" s="6" t="s">
        <v>50</v>
      </c>
      <c r="U61" s="6">
        <v>1</v>
      </c>
      <c r="V61" s="6" t="s">
        <v>55</v>
      </c>
      <c r="W61" s="6">
        <v>2</v>
      </c>
      <c r="X61" s="6"/>
      <c r="Y61" s="6" t="s">
        <v>237</v>
      </c>
      <c r="AC61" t="s">
        <v>533</v>
      </c>
      <c r="AG61" t="s">
        <v>599</v>
      </c>
      <c r="AH61" t="s">
        <v>552</v>
      </c>
      <c r="AJ61" t="s">
        <v>599</v>
      </c>
      <c r="AK61" t="s">
        <v>613</v>
      </c>
      <c r="BI61" t="s">
        <v>567</v>
      </c>
      <c r="BJ61">
        <f>SUM(BJ42:BJ58)</f>
        <v>47</v>
      </c>
      <c r="DS61" t="s">
        <v>464</v>
      </c>
      <c r="EA61" t="s">
        <v>515</v>
      </c>
    </row>
    <row r="62" spans="1:131">
      <c r="A62" s="7">
        <v>74</v>
      </c>
      <c r="B62" s="7">
        <v>5</v>
      </c>
      <c r="C62" s="7" t="s">
        <v>123</v>
      </c>
      <c r="D62" s="7">
        <v>23</v>
      </c>
      <c r="E62" s="7" t="s">
        <v>58</v>
      </c>
      <c r="F62" s="7">
        <v>1</v>
      </c>
      <c r="G62" s="7" t="s">
        <v>64</v>
      </c>
      <c r="H62" s="7">
        <v>1</v>
      </c>
      <c r="I62" s="7" t="s">
        <v>47</v>
      </c>
      <c r="J62" s="7" t="s">
        <v>48</v>
      </c>
      <c r="K62" s="7">
        <v>1</v>
      </c>
      <c r="L62" s="7"/>
      <c r="M62" s="7">
        <v>1</v>
      </c>
      <c r="N62" s="7">
        <v>3</v>
      </c>
      <c r="O62" s="7" t="s">
        <v>49</v>
      </c>
      <c r="P62" s="7">
        <v>2</v>
      </c>
      <c r="Q62" s="7" t="s">
        <v>124</v>
      </c>
      <c r="R62" s="7">
        <v>2</v>
      </c>
      <c r="S62" s="7" t="s">
        <v>55</v>
      </c>
      <c r="T62" s="7" t="s">
        <v>50</v>
      </c>
      <c r="U62" s="7">
        <v>1</v>
      </c>
      <c r="V62" s="7" t="s">
        <v>98</v>
      </c>
      <c r="W62" s="7">
        <v>2</v>
      </c>
      <c r="X62" s="7" t="s">
        <v>279</v>
      </c>
      <c r="Y62" s="7" t="s">
        <v>170</v>
      </c>
      <c r="Z62" t="s">
        <v>465</v>
      </c>
      <c r="AC62" t="s">
        <v>562</v>
      </c>
      <c r="AG62" t="s">
        <v>493</v>
      </c>
      <c r="AH62" t="s">
        <v>544</v>
      </c>
      <c r="AJ62" t="s">
        <v>493</v>
      </c>
      <c r="AK62" t="s">
        <v>614</v>
      </c>
      <c r="DS62" t="s">
        <v>464</v>
      </c>
      <c r="EA62" t="s">
        <v>534</v>
      </c>
    </row>
    <row r="63" spans="1:131">
      <c r="A63" s="7">
        <v>1</v>
      </c>
      <c r="B63" s="7">
        <v>4</v>
      </c>
      <c r="C63" s="7" t="s">
        <v>45</v>
      </c>
      <c r="D63" s="7">
        <v>19</v>
      </c>
      <c r="E63" s="7" t="s">
        <v>46</v>
      </c>
      <c r="F63" s="7"/>
      <c r="G63" s="7" t="s">
        <v>46</v>
      </c>
      <c r="H63" s="7"/>
      <c r="I63" s="7" t="s">
        <v>47</v>
      </c>
      <c r="J63" s="7" t="s">
        <v>48</v>
      </c>
      <c r="K63" s="7">
        <v>1</v>
      </c>
      <c r="L63" s="7"/>
      <c r="M63" s="7">
        <v>-1</v>
      </c>
      <c r="N63" s="7">
        <v>3</v>
      </c>
      <c r="O63" s="7" t="s">
        <v>49</v>
      </c>
      <c r="P63" s="7">
        <v>0</v>
      </c>
      <c r="Q63" s="7" t="s">
        <v>50</v>
      </c>
      <c r="R63" s="7">
        <v>1</v>
      </c>
      <c r="S63" s="7" t="s">
        <v>51</v>
      </c>
      <c r="T63" s="7" t="s">
        <v>54</v>
      </c>
      <c r="U63" s="7">
        <v>2</v>
      </c>
      <c r="V63" s="7" t="s">
        <v>55</v>
      </c>
      <c r="W63" s="7">
        <v>1</v>
      </c>
      <c r="X63" s="7" t="s">
        <v>52</v>
      </c>
      <c r="Y63" s="7" t="s">
        <v>56</v>
      </c>
      <c r="Z63" t="s">
        <v>576</v>
      </c>
      <c r="AA63" t="s">
        <v>587</v>
      </c>
      <c r="AB63" t="s">
        <v>490</v>
      </c>
      <c r="AC63" t="s">
        <v>528</v>
      </c>
      <c r="AG63" t="s">
        <v>493</v>
      </c>
      <c r="AH63" t="s">
        <v>516</v>
      </c>
      <c r="AJ63" t="s">
        <v>493</v>
      </c>
      <c r="AK63" t="s">
        <v>615</v>
      </c>
      <c r="DS63" t="s">
        <v>464</v>
      </c>
      <c r="EA63" t="s">
        <v>534</v>
      </c>
    </row>
    <row r="64" spans="1:131">
      <c r="A64" s="6">
        <v>44</v>
      </c>
      <c r="B64" s="6">
        <v>5</v>
      </c>
      <c r="C64" s="6" t="s">
        <v>45</v>
      </c>
      <c r="D64" s="6">
        <v>21</v>
      </c>
      <c r="E64" s="6" t="s">
        <v>71</v>
      </c>
      <c r="F64" s="6">
        <v>2</v>
      </c>
      <c r="G64" s="6" t="s">
        <v>79</v>
      </c>
      <c r="H64" s="6">
        <v>2</v>
      </c>
      <c r="I64" s="6" t="s">
        <v>47</v>
      </c>
      <c r="J64" s="6" t="s">
        <v>75</v>
      </c>
      <c r="K64" s="6">
        <v>2</v>
      </c>
      <c r="L64" s="6" t="s">
        <v>192</v>
      </c>
      <c r="M64" s="6">
        <v>0</v>
      </c>
      <c r="N64" s="6">
        <v>2</v>
      </c>
      <c r="O64" s="6" t="s">
        <v>49</v>
      </c>
      <c r="P64" s="6">
        <v>2</v>
      </c>
      <c r="Q64" s="6" t="s">
        <v>50</v>
      </c>
      <c r="R64" s="6">
        <v>1</v>
      </c>
      <c r="S64" s="6" t="s">
        <v>84</v>
      </c>
      <c r="T64" s="6" t="s">
        <v>54</v>
      </c>
      <c r="U64" s="6">
        <v>2</v>
      </c>
      <c r="V64" s="6" t="s">
        <v>65</v>
      </c>
      <c r="W64" s="6">
        <v>1</v>
      </c>
      <c r="X64" s="6" t="s">
        <v>193</v>
      </c>
      <c r="Y64" s="6"/>
      <c r="Z64" t="s">
        <v>463</v>
      </c>
      <c r="AA64" t="s">
        <v>483</v>
      </c>
      <c r="AG64" t="s">
        <v>493</v>
      </c>
      <c r="AH64" t="s">
        <v>562</v>
      </c>
      <c r="AJ64" t="s">
        <v>493</v>
      </c>
      <c r="AK64" t="s">
        <v>616</v>
      </c>
      <c r="DS64" t="s">
        <v>464</v>
      </c>
      <c r="EA64" t="s">
        <v>523</v>
      </c>
    </row>
    <row r="65" spans="1:131">
      <c r="A65" s="7">
        <v>45</v>
      </c>
      <c r="B65" s="7">
        <v>5</v>
      </c>
      <c r="C65" s="7" t="s">
        <v>45</v>
      </c>
      <c r="D65" s="7">
        <v>21</v>
      </c>
      <c r="E65" s="7" t="s">
        <v>71</v>
      </c>
      <c r="F65" s="7">
        <v>2</v>
      </c>
      <c r="G65" s="7" t="s">
        <v>79</v>
      </c>
      <c r="H65" s="7">
        <v>2</v>
      </c>
      <c r="I65" s="7" t="s">
        <v>47</v>
      </c>
      <c r="J65" s="7" t="s">
        <v>75</v>
      </c>
      <c r="K65" s="7">
        <v>2</v>
      </c>
      <c r="L65" s="7" t="s">
        <v>195</v>
      </c>
      <c r="M65" s="7">
        <v>3</v>
      </c>
      <c r="N65" s="7">
        <v>3</v>
      </c>
      <c r="O65" s="7" t="s">
        <v>59</v>
      </c>
      <c r="P65" s="7">
        <v>2</v>
      </c>
      <c r="Q65" s="7" t="s">
        <v>50</v>
      </c>
      <c r="R65" s="7">
        <v>1</v>
      </c>
      <c r="S65" s="7" t="s">
        <v>84</v>
      </c>
      <c r="T65" s="7" t="s">
        <v>54</v>
      </c>
      <c r="U65" s="7">
        <v>2</v>
      </c>
      <c r="V65" s="7" t="s">
        <v>65</v>
      </c>
      <c r="W65" s="7">
        <v>1</v>
      </c>
      <c r="X65" s="7" t="s">
        <v>196</v>
      </c>
      <c r="Y65" s="7" t="s">
        <v>197</v>
      </c>
      <c r="Z65" t="s">
        <v>477</v>
      </c>
      <c r="AA65" t="s">
        <v>463</v>
      </c>
      <c r="AB65" t="s">
        <v>487</v>
      </c>
      <c r="AC65" t="s">
        <v>463</v>
      </c>
      <c r="AD65" t="s">
        <v>477</v>
      </c>
      <c r="AE65" t="s">
        <v>488</v>
      </c>
      <c r="AG65" t="s">
        <v>477</v>
      </c>
      <c r="AH65" t="s">
        <v>562</v>
      </c>
      <c r="AJ65" t="s">
        <v>477</v>
      </c>
      <c r="AK65" t="s">
        <v>616</v>
      </c>
      <c r="BP65" s="1" t="s">
        <v>468</v>
      </c>
      <c r="BQ65" s="1" t="s">
        <v>50</v>
      </c>
      <c r="BR65" s="1" t="s">
        <v>401</v>
      </c>
      <c r="DS65" t="s">
        <v>464</v>
      </c>
      <c r="EA65" t="s">
        <v>523</v>
      </c>
    </row>
    <row r="66" spans="1:131">
      <c r="A66" s="6">
        <v>26</v>
      </c>
      <c r="B66" s="6">
        <v>4</v>
      </c>
      <c r="C66" s="6" t="s">
        <v>123</v>
      </c>
      <c r="D66" s="6">
        <v>18</v>
      </c>
      <c r="E66" s="6" t="s">
        <v>71</v>
      </c>
      <c r="F66" s="6">
        <v>2</v>
      </c>
      <c r="G66" s="6" t="s">
        <v>79</v>
      </c>
      <c r="H66" s="6">
        <v>2</v>
      </c>
      <c r="I66" s="6" t="s">
        <v>47</v>
      </c>
      <c r="J66" s="6" t="s">
        <v>75</v>
      </c>
      <c r="K66" s="6">
        <v>2</v>
      </c>
      <c r="L66" s="6" t="s">
        <v>142</v>
      </c>
      <c r="M66" s="6">
        <v>2</v>
      </c>
      <c r="N66" s="6">
        <v>2</v>
      </c>
      <c r="O66" s="6" t="s">
        <v>59</v>
      </c>
      <c r="P66" s="6">
        <v>2</v>
      </c>
      <c r="Q66" s="6" t="s">
        <v>124</v>
      </c>
      <c r="R66" s="6">
        <v>2</v>
      </c>
      <c r="S66" s="6" t="s">
        <v>55</v>
      </c>
      <c r="T66" s="6" t="s">
        <v>50</v>
      </c>
      <c r="U66" s="6">
        <v>1</v>
      </c>
      <c r="V66" s="6" t="s">
        <v>98</v>
      </c>
      <c r="W66" s="6">
        <v>2</v>
      </c>
      <c r="X66" s="6" t="s">
        <v>145</v>
      </c>
      <c r="Y66" s="6" t="s">
        <v>144</v>
      </c>
      <c r="Z66" t="s">
        <v>479</v>
      </c>
      <c r="AA66" t="s">
        <v>493</v>
      </c>
      <c r="AB66" t="s">
        <v>477</v>
      </c>
      <c r="AC66" t="s">
        <v>494</v>
      </c>
      <c r="AD66" t="s">
        <v>495</v>
      </c>
      <c r="AE66" t="s">
        <v>496</v>
      </c>
      <c r="AG66" t="s">
        <v>477</v>
      </c>
      <c r="AH66" t="s">
        <v>539</v>
      </c>
      <c r="AJ66" t="s">
        <v>477</v>
      </c>
      <c r="AK66" t="s">
        <v>539</v>
      </c>
      <c r="BP66" s="11" t="s">
        <v>477</v>
      </c>
      <c r="BQ66">
        <v>29</v>
      </c>
      <c r="BR66">
        <v>7</v>
      </c>
      <c r="DS66" t="s">
        <v>464</v>
      </c>
      <c r="EA66" t="s">
        <v>465</v>
      </c>
    </row>
    <row r="67" spans="1:131">
      <c r="A67" s="7">
        <v>67</v>
      </c>
      <c r="B67" s="7">
        <v>5</v>
      </c>
      <c r="C67" s="7" t="s">
        <v>123</v>
      </c>
      <c r="D67" s="7">
        <v>21</v>
      </c>
      <c r="E67" s="7" t="s">
        <v>71</v>
      </c>
      <c r="F67" s="7">
        <v>2</v>
      </c>
      <c r="G67" s="7" t="s">
        <v>79</v>
      </c>
      <c r="H67" s="7">
        <v>2</v>
      </c>
      <c r="I67" s="7" t="s">
        <v>47</v>
      </c>
      <c r="J67" s="7" t="s">
        <v>75</v>
      </c>
      <c r="K67" s="7">
        <v>2</v>
      </c>
      <c r="L67" s="7" t="s">
        <v>258</v>
      </c>
      <c r="M67" s="7">
        <v>1</v>
      </c>
      <c r="N67" s="7">
        <v>2</v>
      </c>
      <c r="O67" s="7" t="s">
        <v>59</v>
      </c>
      <c r="P67" s="7">
        <v>3</v>
      </c>
      <c r="Q67" s="7" t="s">
        <v>124</v>
      </c>
      <c r="R67" s="7">
        <v>2</v>
      </c>
      <c r="S67" s="7" t="s">
        <v>51</v>
      </c>
      <c r="T67" s="7" t="s">
        <v>50</v>
      </c>
      <c r="U67" s="7">
        <v>1</v>
      </c>
      <c r="V67" s="7" t="s">
        <v>67</v>
      </c>
      <c r="W67" s="7">
        <v>2</v>
      </c>
      <c r="X67" s="7" t="s">
        <v>261</v>
      </c>
      <c r="Y67" s="7" t="s">
        <v>259</v>
      </c>
      <c r="AC67" t="s">
        <v>504</v>
      </c>
      <c r="AD67" t="s">
        <v>505</v>
      </c>
      <c r="AE67" t="s">
        <v>506</v>
      </c>
      <c r="AG67" t="s">
        <v>477</v>
      </c>
      <c r="AH67" t="s">
        <v>479</v>
      </c>
      <c r="AJ67" t="s">
        <v>477</v>
      </c>
      <c r="AK67" t="s">
        <v>479</v>
      </c>
      <c r="BP67" s="11" t="s">
        <v>463</v>
      </c>
      <c r="BQ67">
        <v>21</v>
      </c>
      <c r="BR67">
        <v>7</v>
      </c>
      <c r="DS67" t="s">
        <v>464</v>
      </c>
      <c r="EA67" t="s">
        <v>465</v>
      </c>
    </row>
    <row r="68" spans="1:131">
      <c r="A68" s="6">
        <v>68</v>
      </c>
      <c r="B68" s="6">
        <v>5</v>
      </c>
      <c r="C68" s="6" t="s">
        <v>123</v>
      </c>
      <c r="D68" s="6">
        <v>19</v>
      </c>
      <c r="E68" s="6" t="s">
        <v>71</v>
      </c>
      <c r="F68" s="6">
        <v>2</v>
      </c>
      <c r="G68" s="6" t="s">
        <v>79</v>
      </c>
      <c r="H68" s="6">
        <v>2</v>
      </c>
      <c r="I68" s="6" t="s">
        <v>47</v>
      </c>
      <c r="J68" s="6" t="s">
        <v>75</v>
      </c>
      <c r="K68" s="6">
        <v>2</v>
      </c>
      <c r="L68" s="6" t="s">
        <v>165</v>
      </c>
      <c r="M68" s="6">
        <v>3</v>
      </c>
      <c r="N68" s="6">
        <v>3</v>
      </c>
      <c r="O68" s="6" t="s">
        <v>49</v>
      </c>
      <c r="P68" s="6">
        <v>2</v>
      </c>
      <c r="Q68" s="6" t="s">
        <v>124</v>
      </c>
      <c r="R68" s="6">
        <v>2</v>
      </c>
      <c r="S68" s="6" t="s">
        <v>67</v>
      </c>
      <c r="T68" s="6" t="s">
        <v>50</v>
      </c>
      <c r="U68" s="6">
        <v>1</v>
      </c>
      <c r="V68" s="6" t="s">
        <v>65</v>
      </c>
      <c r="W68" s="6">
        <v>2</v>
      </c>
      <c r="X68" s="6" t="s">
        <v>264</v>
      </c>
      <c r="Y68" s="6" t="s">
        <v>262</v>
      </c>
      <c r="Z68" t="s">
        <v>477</v>
      </c>
      <c r="AA68" t="s">
        <v>510</v>
      </c>
      <c r="AB68" t="s">
        <v>511</v>
      </c>
      <c r="AC68" t="s">
        <v>512</v>
      </c>
      <c r="AD68" t="s">
        <v>490</v>
      </c>
      <c r="AG68" t="s">
        <v>477</v>
      </c>
      <c r="AH68" t="s">
        <v>479</v>
      </c>
      <c r="AJ68" t="s">
        <v>477</v>
      </c>
      <c r="AK68" t="s">
        <v>479</v>
      </c>
      <c r="BP68" t="s">
        <v>464</v>
      </c>
      <c r="BQ68">
        <v>19</v>
      </c>
      <c r="BR68">
        <v>7</v>
      </c>
      <c r="DS68" t="s">
        <v>464</v>
      </c>
      <c r="EA68" t="s">
        <v>467</v>
      </c>
    </row>
    <row r="69" spans="1:131">
      <c r="A69" s="7">
        <v>73</v>
      </c>
      <c r="B69" s="7">
        <v>5</v>
      </c>
      <c r="C69" s="7" t="s">
        <v>123</v>
      </c>
      <c r="D69" s="7">
        <v>21</v>
      </c>
      <c r="E69" s="7" t="s">
        <v>71</v>
      </c>
      <c r="F69" s="7">
        <v>2</v>
      </c>
      <c r="G69" s="7" t="s">
        <v>79</v>
      </c>
      <c r="H69" s="7">
        <v>2</v>
      </c>
      <c r="I69" s="7" t="s">
        <v>47</v>
      </c>
      <c r="J69" s="7" t="s">
        <v>75</v>
      </c>
      <c r="K69" s="7">
        <v>2</v>
      </c>
      <c r="L69" s="7" t="s">
        <v>274</v>
      </c>
      <c r="M69" s="7">
        <v>2</v>
      </c>
      <c r="N69" s="7">
        <v>2</v>
      </c>
      <c r="O69" s="7" t="s">
        <v>59</v>
      </c>
      <c r="P69" s="7">
        <v>3</v>
      </c>
      <c r="Q69" s="7" t="s">
        <v>124</v>
      </c>
      <c r="R69" s="7">
        <v>2</v>
      </c>
      <c r="S69" s="7" t="s">
        <v>55</v>
      </c>
      <c r="T69" s="7" t="s">
        <v>50</v>
      </c>
      <c r="U69" s="7">
        <v>1</v>
      </c>
      <c r="V69" s="7" t="s">
        <v>98</v>
      </c>
      <c r="W69" s="7">
        <v>2</v>
      </c>
      <c r="X69" s="7" t="s">
        <v>277</v>
      </c>
      <c r="Y69" s="7" t="s">
        <v>275</v>
      </c>
      <c r="Z69" t="s">
        <v>465</v>
      </c>
      <c r="AC69" t="s">
        <v>516</v>
      </c>
      <c r="AG69" t="s">
        <v>477</v>
      </c>
      <c r="AH69" t="s">
        <v>479</v>
      </c>
      <c r="AJ69" t="s">
        <v>477</v>
      </c>
      <c r="AK69" t="s">
        <v>479</v>
      </c>
      <c r="BP69" t="s">
        <v>462</v>
      </c>
      <c r="BQ69">
        <v>16</v>
      </c>
      <c r="BR69">
        <v>1</v>
      </c>
      <c r="DS69" t="s">
        <v>464</v>
      </c>
      <c r="EA69" t="s">
        <v>486</v>
      </c>
    </row>
    <row r="70" spans="1:131">
      <c r="A70" s="6">
        <v>6</v>
      </c>
      <c r="B70" s="6">
        <v>4</v>
      </c>
      <c r="C70" s="6" t="s">
        <v>45</v>
      </c>
      <c r="D70" s="6">
        <v>19</v>
      </c>
      <c r="E70" s="6" t="s">
        <v>58</v>
      </c>
      <c r="F70" s="6">
        <v>1</v>
      </c>
      <c r="G70" s="6" t="s">
        <v>64</v>
      </c>
      <c r="H70" s="6">
        <v>1</v>
      </c>
      <c r="I70" s="6" t="s">
        <v>47</v>
      </c>
      <c r="J70" s="6" t="s">
        <v>75</v>
      </c>
      <c r="K70" s="6">
        <v>2</v>
      </c>
      <c r="L70" s="6" t="s">
        <v>76</v>
      </c>
      <c r="M70" s="6">
        <v>2</v>
      </c>
      <c r="N70" s="6">
        <v>2</v>
      </c>
      <c r="O70" s="6" t="s">
        <v>59</v>
      </c>
      <c r="P70" s="6">
        <v>2</v>
      </c>
      <c r="Q70" s="6" t="s">
        <v>50</v>
      </c>
      <c r="R70" s="6">
        <v>1</v>
      </c>
      <c r="S70" s="6" t="s">
        <v>65</v>
      </c>
      <c r="T70" s="6" t="s">
        <v>54</v>
      </c>
      <c r="U70" s="6">
        <v>2</v>
      </c>
      <c r="V70" s="6" t="s">
        <v>67</v>
      </c>
      <c r="W70" s="6">
        <v>1</v>
      </c>
      <c r="X70" s="6" t="s">
        <v>77</v>
      </c>
      <c r="Y70" s="6" t="s">
        <v>78</v>
      </c>
      <c r="Z70" t="s">
        <v>511</v>
      </c>
      <c r="AG70" t="s">
        <v>477</v>
      </c>
      <c r="AH70" t="s">
        <v>462</v>
      </c>
      <c r="AJ70" t="s">
        <v>477</v>
      </c>
      <c r="AK70" t="s">
        <v>462</v>
      </c>
      <c r="BP70" t="s">
        <v>507</v>
      </c>
      <c r="BQ70">
        <v>10</v>
      </c>
      <c r="BR70">
        <v>4</v>
      </c>
      <c r="DS70" t="s">
        <v>464</v>
      </c>
      <c r="EA70" t="s">
        <v>492</v>
      </c>
    </row>
    <row r="71" spans="1:131">
      <c r="A71" s="7">
        <v>33</v>
      </c>
      <c r="B71" s="7">
        <v>5</v>
      </c>
      <c r="C71" s="7" t="s">
        <v>45</v>
      </c>
      <c r="D71" s="7">
        <v>19</v>
      </c>
      <c r="E71" s="7" t="s">
        <v>58</v>
      </c>
      <c r="F71" s="7">
        <v>1</v>
      </c>
      <c r="G71" s="7" t="s">
        <v>64</v>
      </c>
      <c r="H71" s="7">
        <v>1</v>
      </c>
      <c r="I71" s="7" t="s">
        <v>47</v>
      </c>
      <c r="J71" s="7" t="s">
        <v>75</v>
      </c>
      <c r="K71" s="7">
        <v>2</v>
      </c>
      <c r="L71" s="7" t="s">
        <v>165</v>
      </c>
      <c r="M71" s="7">
        <v>2</v>
      </c>
      <c r="N71" s="7">
        <v>3</v>
      </c>
      <c r="O71" s="7" t="s">
        <v>59</v>
      </c>
      <c r="P71" s="7">
        <v>2</v>
      </c>
      <c r="Q71" s="7" t="s">
        <v>50</v>
      </c>
      <c r="R71" s="7">
        <v>1</v>
      </c>
      <c r="S71" s="7" t="s">
        <v>84</v>
      </c>
      <c r="T71" s="7" t="s">
        <v>54</v>
      </c>
      <c r="U71" s="7">
        <v>2</v>
      </c>
      <c r="V71" s="7" t="s">
        <v>65</v>
      </c>
      <c r="W71" s="7">
        <v>1</v>
      </c>
      <c r="X71" s="7" t="s">
        <v>166</v>
      </c>
      <c r="Y71" s="7" t="s">
        <v>167</v>
      </c>
      <c r="Z71" t="s">
        <v>477</v>
      </c>
      <c r="AA71" t="s">
        <v>507</v>
      </c>
      <c r="AB71" t="s">
        <v>520</v>
      </c>
      <c r="AC71" t="s">
        <v>521</v>
      </c>
      <c r="AG71" t="s">
        <v>477</v>
      </c>
      <c r="AH71" t="s">
        <v>463</v>
      </c>
      <c r="AJ71" t="s">
        <v>477</v>
      </c>
      <c r="AK71" t="s">
        <v>463</v>
      </c>
      <c r="BP71" t="s">
        <v>513</v>
      </c>
      <c r="BQ71">
        <v>10</v>
      </c>
      <c r="BR71">
        <v>2</v>
      </c>
      <c r="DS71" t="s">
        <v>464</v>
      </c>
      <c r="EA71" t="s">
        <v>510</v>
      </c>
    </row>
    <row r="72" spans="1:131">
      <c r="A72" s="6">
        <v>30</v>
      </c>
      <c r="B72" s="6">
        <v>4</v>
      </c>
      <c r="C72" s="6" t="s">
        <v>123</v>
      </c>
      <c r="D72" s="6">
        <v>24</v>
      </c>
      <c r="E72" s="6" t="s">
        <v>58</v>
      </c>
      <c r="F72" s="6">
        <v>1</v>
      </c>
      <c r="G72" s="6" t="s">
        <v>64</v>
      </c>
      <c r="H72" s="6">
        <v>1</v>
      </c>
      <c r="I72" s="6" t="s">
        <v>47</v>
      </c>
      <c r="J72" s="6" t="s">
        <v>75</v>
      </c>
      <c r="K72" s="6">
        <v>2</v>
      </c>
      <c r="L72" s="6" t="s">
        <v>156</v>
      </c>
      <c r="M72" s="6">
        <v>1</v>
      </c>
      <c r="N72" s="6">
        <v>2</v>
      </c>
      <c r="O72" s="6" t="s">
        <v>59</v>
      </c>
      <c r="P72" s="6">
        <v>1</v>
      </c>
      <c r="Q72" s="6" t="s">
        <v>124</v>
      </c>
      <c r="R72" s="6">
        <v>2</v>
      </c>
      <c r="S72" s="6" t="s">
        <v>65</v>
      </c>
      <c r="T72" s="6" t="s">
        <v>50</v>
      </c>
      <c r="U72" s="6">
        <v>1</v>
      </c>
      <c r="V72" s="6" t="s">
        <v>84</v>
      </c>
      <c r="W72" s="6">
        <v>2</v>
      </c>
      <c r="X72" s="6" t="s">
        <v>158</v>
      </c>
      <c r="Y72" s="6" t="s">
        <v>157</v>
      </c>
      <c r="Z72" t="s">
        <v>510</v>
      </c>
      <c r="AA72" t="s">
        <v>514</v>
      </c>
      <c r="AB72" t="s">
        <v>477</v>
      </c>
      <c r="AC72" t="s">
        <v>514</v>
      </c>
      <c r="AD72" t="s">
        <v>507</v>
      </c>
      <c r="AE72" t="s">
        <v>523</v>
      </c>
      <c r="AG72" t="s">
        <v>477</v>
      </c>
      <c r="AH72" t="s">
        <v>463</v>
      </c>
      <c r="AJ72" t="s">
        <v>477</v>
      </c>
      <c r="AK72" t="s">
        <v>463</v>
      </c>
      <c r="BP72" t="s">
        <v>519</v>
      </c>
      <c r="BQ72">
        <v>9</v>
      </c>
      <c r="BR72">
        <v>0</v>
      </c>
      <c r="DS72" t="s">
        <v>464</v>
      </c>
      <c r="EA72" t="s">
        <v>527</v>
      </c>
    </row>
    <row r="73" spans="1:131">
      <c r="A73" s="7">
        <v>61</v>
      </c>
      <c r="B73" s="7">
        <v>5</v>
      </c>
      <c r="C73" s="7" t="s">
        <v>123</v>
      </c>
      <c r="D73" s="7">
        <v>19</v>
      </c>
      <c r="E73" s="7" t="s">
        <v>58</v>
      </c>
      <c r="F73" s="7">
        <v>1</v>
      </c>
      <c r="G73" s="7" t="s">
        <v>64</v>
      </c>
      <c r="H73" s="7">
        <v>1</v>
      </c>
      <c r="I73" s="7" t="s">
        <v>47</v>
      </c>
      <c r="J73" s="7" t="s">
        <v>75</v>
      </c>
      <c r="K73" s="7">
        <v>2</v>
      </c>
      <c r="L73" s="7"/>
      <c r="M73" s="7">
        <v>2</v>
      </c>
      <c r="N73" s="7">
        <v>2</v>
      </c>
      <c r="O73" s="7" t="s">
        <v>59</v>
      </c>
      <c r="P73" s="7">
        <v>3</v>
      </c>
      <c r="Q73" s="7" t="s">
        <v>124</v>
      </c>
      <c r="R73" s="7">
        <v>2</v>
      </c>
      <c r="S73" s="7" t="s">
        <v>84</v>
      </c>
      <c r="T73" s="7" t="s">
        <v>50</v>
      </c>
      <c r="U73" s="7">
        <v>1</v>
      </c>
      <c r="V73" s="7" t="s">
        <v>55</v>
      </c>
      <c r="W73" s="7">
        <v>2</v>
      </c>
      <c r="X73" s="7" t="s">
        <v>241</v>
      </c>
      <c r="Y73" s="7" t="s">
        <v>240</v>
      </c>
      <c r="Z73" t="s">
        <v>511</v>
      </c>
      <c r="AC73" t="s">
        <v>528</v>
      </c>
      <c r="AG73" t="s">
        <v>477</v>
      </c>
      <c r="AH73" t="s">
        <v>463</v>
      </c>
      <c r="AJ73" t="s">
        <v>477</v>
      </c>
      <c r="AK73" t="s">
        <v>463</v>
      </c>
      <c r="BP73" t="s">
        <v>514</v>
      </c>
      <c r="BQ73">
        <v>9</v>
      </c>
      <c r="BR73">
        <v>5</v>
      </c>
      <c r="DS73" t="s">
        <v>464</v>
      </c>
      <c r="EA73" t="s">
        <v>504</v>
      </c>
    </row>
    <row r="74" spans="1:131">
      <c r="A74" s="6">
        <v>66</v>
      </c>
      <c r="B74" s="6">
        <v>5</v>
      </c>
      <c r="C74" s="6" t="s">
        <v>123</v>
      </c>
      <c r="D74" s="6">
        <v>20</v>
      </c>
      <c r="E74" s="6" t="s">
        <v>58</v>
      </c>
      <c r="F74" s="6">
        <v>1</v>
      </c>
      <c r="G74" s="6" t="s">
        <v>64</v>
      </c>
      <c r="H74" s="6">
        <v>1</v>
      </c>
      <c r="I74" s="6" t="s">
        <v>47</v>
      </c>
      <c r="J74" s="6" t="s">
        <v>75</v>
      </c>
      <c r="K74" s="6">
        <v>2</v>
      </c>
      <c r="L74" s="6" t="s">
        <v>253</v>
      </c>
      <c r="M74" s="6">
        <v>-3</v>
      </c>
      <c r="N74" s="6">
        <v>-3</v>
      </c>
      <c r="O74" s="6" t="s">
        <v>59</v>
      </c>
      <c r="P74" s="6">
        <v>-3</v>
      </c>
      <c r="Q74" s="6" t="s">
        <v>124</v>
      </c>
      <c r="R74" s="6">
        <v>2</v>
      </c>
      <c r="S74" s="6" t="s">
        <v>51</v>
      </c>
      <c r="T74" s="6" t="s">
        <v>50</v>
      </c>
      <c r="U74" s="6">
        <v>1</v>
      </c>
      <c r="V74" s="6" t="s">
        <v>67</v>
      </c>
      <c r="W74" s="6">
        <v>2</v>
      </c>
      <c r="X74" s="6" t="s">
        <v>256</v>
      </c>
      <c r="Y74" s="6" t="s">
        <v>254</v>
      </c>
      <c r="Z74" t="s">
        <v>477</v>
      </c>
      <c r="AA74" t="s">
        <v>463</v>
      </c>
      <c r="AB74" t="s">
        <v>479</v>
      </c>
      <c r="AC74" t="s">
        <v>530</v>
      </c>
      <c r="AD74" t="s">
        <v>479</v>
      </c>
      <c r="AE74" t="s">
        <v>531</v>
      </c>
      <c r="AG74" t="s">
        <v>477</v>
      </c>
      <c r="AH74" t="s">
        <v>463</v>
      </c>
      <c r="AJ74" t="s">
        <v>477</v>
      </c>
      <c r="AK74" t="s">
        <v>463</v>
      </c>
      <c r="BP74" t="s">
        <v>522</v>
      </c>
      <c r="BQ74">
        <v>6</v>
      </c>
      <c r="BR74">
        <v>1</v>
      </c>
      <c r="DS74" t="s">
        <v>462</v>
      </c>
      <c r="EA74" t="s">
        <v>493</v>
      </c>
    </row>
    <row r="75" spans="1:131">
      <c r="A75" s="7">
        <v>75</v>
      </c>
      <c r="B75" s="7">
        <v>5</v>
      </c>
      <c r="C75" s="7" t="s">
        <v>123</v>
      </c>
      <c r="D75" s="7">
        <v>19</v>
      </c>
      <c r="E75" s="7" t="s">
        <v>58</v>
      </c>
      <c r="F75" s="7">
        <v>1</v>
      </c>
      <c r="G75" s="7" t="s">
        <v>64</v>
      </c>
      <c r="H75" s="7">
        <v>1</v>
      </c>
      <c r="I75" s="7" t="s">
        <v>47</v>
      </c>
      <c r="J75" s="7" t="s">
        <v>75</v>
      </c>
      <c r="K75" s="7">
        <v>2</v>
      </c>
      <c r="L75" s="7" t="s">
        <v>281</v>
      </c>
      <c r="M75" s="7">
        <v>2</v>
      </c>
      <c r="N75" s="7">
        <v>3</v>
      </c>
      <c r="O75" s="7" t="s">
        <v>59</v>
      </c>
      <c r="P75" s="7">
        <v>3</v>
      </c>
      <c r="Q75" s="7" t="s">
        <v>124</v>
      </c>
      <c r="R75" s="7">
        <v>2</v>
      </c>
      <c r="S75" s="7" t="s">
        <v>55</v>
      </c>
      <c r="T75" s="7" t="s">
        <v>50</v>
      </c>
      <c r="U75" s="7">
        <v>1</v>
      </c>
      <c r="V75" s="7" t="s">
        <v>98</v>
      </c>
      <c r="W75" s="7">
        <v>2</v>
      </c>
      <c r="X75" s="7" t="s">
        <v>283</v>
      </c>
      <c r="Y75" s="7" t="s">
        <v>282</v>
      </c>
      <c r="Z75" t="s">
        <v>463</v>
      </c>
      <c r="AA75" t="s">
        <v>477</v>
      </c>
      <c r="AB75" t="s">
        <v>499</v>
      </c>
      <c r="AC75" t="s">
        <v>488</v>
      </c>
      <c r="AD75" t="s">
        <v>533</v>
      </c>
      <c r="AG75" t="s">
        <v>477</v>
      </c>
      <c r="AH75" t="s">
        <v>463</v>
      </c>
      <c r="AJ75" t="s">
        <v>477</v>
      </c>
      <c r="AK75" t="s">
        <v>463</v>
      </c>
      <c r="BP75" t="s">
        <v>511</v>
      </c>
      <c r="BQ75">
        <v>5</v>
      </c>
      <c r="BR75">
        <v>0</v>
      </c>
      <c r="DS75" t="s">
        <v>462</v>
      </c>
      <c r="EA75" t="s">
        <v>539</v>
      </c>
    </row>
    <row r="76" spans="1:131">
      <c r="A76" s="6">
        <v>76</v>
      </c>
      <c r="B76" s="6">
        <v>5</v>
      </c>
      <c r="C76" s="6" t="s">
        <v>123</v>
      </c>
      <c r="D76" s="6">
        <v>20</v>
      </c>
      <c r="E76" s="6" t="s">
        <v>58</v>
      </c>
      <c r="F76" s="6">
        <v>1</v>
      </c>
      <c r="G76" s="6" t="s">
        <v>64</v>
      </c>
      <c r="H76" s="6">
        <v>1</v>
      </c>
      <c r="I76" s="6" t="s">
        <v>47</v>
      </c>
      <c r="J76" s="6" t="s">
        <v>75</v>
      </c>
      <c r="K76" s="6">
        <v>2</v>
      </c>
      <c r="L76" s="6" t="s">
        <v>281</v>
      </c>
      <c r="M76" s="6">
        <v>0</v>
      </c>
      <c r="N76" s="6">
        <v>3</v>
      </c>
      <c r="O76" s="6" t="s">
        <v>59</v>
      </c>
      <c r="P76" s="6">
        <v>3</v>
      </c>
      <c r="Q76" s="6" t="s">
        <v>124</v>
      </c>
      <c r="R76" s="6">
        <v>2</v>
      </c>
      <c r="S76" s="6" t="s">
        <v>55</v>
      </c>
      <c r="T76" s="6" t="s">
        <v>50</v>
      </c>
      <c r="U76" s="6">
        <v>1</v>
      </c>
      <c r="V76" s="6" t="s">
        <v>98</v>
      </c>
      <c r="W76" s="6">
        <v>2</v>
      </c>
      <c r="X76" s="6" t="s">
        <v>284</v>
      </c>
      <c r="Y76" s="6" t="s">
        <v>243</v>
      </c>
      <c r="Z76" t="s">
        <v>465</v>
      </c>
      <c r="AC76" t="s">
        <v>70</v>
      </c>
      <c r="AG76" t="s">
        <v>477</v>
      </c>
      <c r="AH76" t="s">
        <v>463</v>
      </c>
      <c r="AJ76" t="s">
        <v>477</v>
      </c>
      <c r="AK76" t="s">
        <v>463</v>
      </c>
      <c r="BP76" t="s">
        <v>529</v>
      </c>
      <c r="BQ76">
        <v>4</v>
      </c>
      <c r="BR76">
        <v>0</v>
      </c>
      <c r="DS76" t="s">
        <v>462</v>
      </c>
      <c r="EA76" t="s">
        <v>462</v>
      </c>
    </row>
    <row r="77" spans="1:131">
      <c r="A77" s="7">
        <v>37</v>
      </c>
      <c r="B77" s="7">
        <v>5</v>
      </c>
      <c r="C77" s="7" t="s">
        <v>45</v>
      </c>
      <c r="D77" s="7">
        <v>20</v>
      </c>
      <c r="E77" s="7" t="s">
        <v>71</v>
      </c>
      <c r="F77" s="7">
        <v>2</v>
      </c>
      <c r="G77" s="7" t="s">
        <v>79</v>
      </c>
      <c r="H77" s="7">
        <v>2</v>
      </c>
      <c r="I77" s="7" t="s">
        <v>143</v>
      </c>
      <c r="J77" s="7" t="s">
        <v>48</v>
      </c>
      <c r="K77" s="7">
        <v>1</v>
      </c>
      <c r="L77" s="7"/>
      <c r="M77" s="7">
        <v>1</v>
      </c>
      <c r="N77" s="7">
        <v>2</v>
      </c>
      <c r="O77" s="7" t="s">
        <v>59</v>
      </c>
      <c r="P77" s="7">
        <v>1</v>
      </c>
      <c r="Q77" s="7" t="s">
        <v>50</v>
      </c>
      <c r="R77" s="7">
        <v>1</v>
      </c>
      <c r="S77" s="7" t="s">
        <v>65</v>
      </c>
      <c r="T77" s="7" t="s">
        <v>54</v>
      </c>
      <c r="U77" s="7">
        <v>2</v>
      </c>
      <c r="V77" s="7" t="s">
        <v>67</v>
      </c>
      <c r="W77" s="7">
        <v>1</v>
      </c>
      <c r="X77" s="7" t="s">
        <v>179</v>
      </c>
      <c r="Y77" s="7" t="s">
        <v>180</v>
      </c>
      <c r="Z77" t="s">
        <v>519</v>
      </c>
      <c r="AC77" t="s">
        <v>617</v>
      </c>
      <c r="AG77" t="s">
        <v>477</v>
      </c>
      <c r="AH77" t="s">
        <v>463</v>
      </c>
      <c r="AJ77" t="s">
        <v>477</v>
      </c>
      <c r="AK77" t="s">
        <v>463</v>
      </c>
      <c r="BP77" t="s">
        <v>493</v>
      </c>
      <c r="BQ77">
        <v>3</v>
      </c>
      <c r="BR77">
        <v>1</v>
      </c>
      <c r="DS77" t="s">
        <v>462</v>
      </c>
      <c r="EA77" t="s">
        <v>530</v>
      </c>
    </row>
    <row r="78" spans="1:131">
      <c r="A78" s="6">
        <v>39</v>
      </c>
      <c r="B78" s="6">
        <v>5</v>
      </c>
      <c r="C78" s="6" t="s">
        <v>45</v>
      </c>
      <c r="D78" s="6" t="s">
        <v>143</v>
      </c>
      <c r="E78" s="6" t="s">
        <v>143</v>
      </c>
      <c r="F78" s="6"/>
      <c r="G78" s="6" t="s">
        <v>143</v>
      </c>
      <c r="H78" s="6"/>
      <c r="I78" s="6" t="s">
        <v>143</v>
      </c>
      <c r="J78" s="6" t="s">
        <v>143</v>
      </c>
      <c r="K78" s="6"/>
      <c r="L78" s="6"/>
      <c r="M78" s="6"/>
      <c r="N78" s="6"/>
      <c r="O78" s="6"/>
      <c r="P78" s="6"/>
      <c r="Q78" s="6" t="s">
        <v>50</v>
      </c>
      <c r="R78" s="6">
        <v>1</v>
      </c>
      <c r="S78" s="6" t="s">
        <v>65</v>
      </c>
      <c r="T78" s="6" t="s">
        <v>54</v>
      </c>
      <c r="U78" s="6">
        <v>2</v>
      </c>
      <c r="V78" s="6" t="s">
        <v>67</v>
      </c>
      <c r="W78" s="6">
        <v>1</v>
      </c>
      <c r="X78" s="6" t="s">
        <v>183</v>
      </c>
      <c r="Y78" s="6" t="s">
        <v>185</v>
      </c>
      <c r="Z78" t="s">
        <v>463</v>
      </c>
      <c r="AA78" t="s">
        <v>477</v>
      </c>
      <c r="AC78" t="s">
        <v>534</v>
      </c>
      <c r="AG78" t="s">
        <v>477</v>
      </c>
      <c r="AH78" t="s">
        <v>523</v>
      </c>
      <c r="AJ78" t="s">
        <v>477</v>
      </c>
      <c r="AK78" t="s">
        <v>523</v>
      </c>
      <c r="BP78" t="s">
        <v>532</v>
      </c>
      <c r="BQ78">
        <v>2</v>
      </c>
      <c r="BR78">
        <v>0</v>
      </c>
      <c r="DS78" t="s">
        <v>462</v>
      </c>
      <c r="EA78" t="s">
        <v>478</v>
      </c>
    </row>
    <row r="79" spans="1:131">
      <c r="A79" s="7">
        <v>42</v>
      </c>
      <c r="B79" s="7">
        <v>5</v>
      </c>
      <c r="C79" s="7" t="s">
        <v>45</v>
      </c>
      <c r="D79" s="7" t="s">
        <v>143</v>
      </c>
      <c r="E79" s="7" t="s">
        <v>143</v>
      </c>
      <c r="F79" s="7"/>
      <c r="G79" s="7" t="s">
        <v>143</v>
      </c>
      <c r="H79" s="7"/>
      <c r="I79" s="7" t="s">
        <v>143</v>
      </c>
      <c r="J79" s="7" t="s">
        <v>143</v>
      </c>
      <c r="K79" s="7"/>
      <c r="L79" s="7"/>
      <c r="M79" s="7"/>
      <c r="N79" s="7"/>
      <c r="O79" s="7"/>
      <c r="P79" s="7"/>
      <c r="Q79" s="7" t="s">
        <v>50</v>
      </c>
      <c r="R79" s="7">
        <v>1</v>
      </c>
      <c r="S79" s="7" t="s">
        <v>51</v>
      </c>
      <c r="T79" s="7" t="s">
        <v>54</v>
      </c>
      <c r="U79" s="7">
        <v>2</v>
      </c>
      <c r="V79" s="7" t="s">
        <v>55</v>
      </c>
      <c r="W79" s="7">
        <v>1</v>
      </c>
      <c r="X79" s="7" t="s">
        <v>189</v>
      </c>
      <c r="Y79" s="7"/>
      <c r="Z79" t="s">
        <v>464</v>
      </c>
      <c r="AA79" t="s">
        <v>463</v>
      </c>
      <c r="AG79" t="s">
        <v>477</v>
      </c>
      <c r="AH79" t="s">
        <v>523</v>
      </c>
      <c r="AJ79" t="s">
        <v>477</v>
      </c>
      <c r="AK79" t="s">
        <v>523</v>
      </c>
      <c r="BP79" t="s">
        <v>479</v>
      </c>
      <c r="BQ79">
        <v>2</v>
      </c>
      <c r="BR79">
        <v>3</v>
      </c>
      <c r="DS79" t="s">
        <v>462</v>
      </c>
      <c r="EA79" t="s">
        <v>531</v>
      </c>
    </row>
    <row r="80" spans="1:131">
      <c r="AG80" t="s">
        <v>477</v>
      </c>
      <c r="AH80" t="s">
        <v>521</v>
      </c>
      <c r="AJ80" t="s">
        <v>477</v>
      </c>
      <c r="AK80" t="s">
        <v>618</v>
      </c>
      <c r="BP80" t="s">
        <v>540</v>
      </c>
      <c r="BQ80">
        <v>2</v>
      </c>
      <c r="BR80">
        <v>6</v>
      </c>
      <c r="DS80" t="s">
        <v>462</v>
      </c>
      <c r="EA80" t="s">
        <v>566</v>
      </c>
    </row>
    <row r="81" spans="24:131">
      <c r="X81">
        <f>COUNTA(X4:X79)</f>
        <v>73</v>
      </c>
      <c r="Y81">
        <f>COUNTA(Y4:Y79)</f>
        <v>67</v>
      </c>
      <c r="AG81" t="s">
        <v>477</v>
      </c>
      <c r="AH81" t="s">
        <v>563</v>
      </c>
      <c r="AJ81" t="s">
        <v>477</v>
      </c>
      <c r="AK81" t="s">
        <v>600</v>
      </c>
      <c r="BP81" t="s">
        <v>578</v>
      </c>
      <c r="BQ81">
        <v>-1</v>
      </c>
      <c r="BR81">
        <v>-2</v>
      </c>
      <c r="DS81" t="s">
        <v>462</v>
      </c>
      <c r="EA81" t="s">
        <v>481</v>
      </c>
    </row>
    <row r="82" spans="24:131">
      <c r="AG82" t="s">
        <v>477</v>
      </c>
      <c r="AH82" t="s">
        <v>607</v>
      </c>
      <c r="AJ82" t="s">
        <v>477</v>
      </c>
      <c r="AK82" t="s">
        <v>602</v>
      </c>
      <c r="BP82" t="s">
        <v>583</v>
      </c>
      <c r="BQ82">
        <v>0</v>
      </c>
      <c r="BR82">
        <v>-2</v>
      </c>
      <c r="DS82" t="s">
        <v>462</v>
      </c>
      <c r="EA82" t="s">
        <v>481</v>
      </c>
    </row>
    <row r="83" spans="24:131">
      <c r="X83" s="4">
        <f>(X81/76)*100</f>
        <v>96.05263157894737</v>
      </c>
      <c r="Y83" s="4">
        <f>(Y81/76)*100</f>
        <v>88.157894736842096</v>
      </c>
      <c r="AG83" t="s">
        <v>477</v>
      </c>
      <c r="AH83" t="s">
        <v>617</v>
      </c>
      <c r="AJ83" t="s">
        <v>477</v>
      </c>
      <c r="AK83" t="s">
        <v>619</v>
      </c>
      <c r="BP83" t="s">
        <v>586</v>
      </c>
      <c r="BQ83">
        <v>0</v>
      </c>
      <c r="BR83">
        <v>-2</v>
      </c>
      <c r="DS83" t="s">
        <v>462</v>
      </c>
      <c r="EA83" t="s">
        <v>481</v>
      </c>
    </row>
    <row r="84" spans="24:131">
      <c r="AG84" t="s">
        <v>477</v>
      </c>
      <c r="AH84" t="s">
        <v>428</v>
      </c>
      <c r="AJ84" t="s">
        <v>477</v>
      </c>
      <c r="AK84" t="s">
        <v>428</v>
      </c>
      <c r="BP84" t="s">
        <v>591</v>
      </c>
      <c r="BQ84">
        <v>-1</v>
      </c>
      <c r="BR84">
        <v>-3</v>
      </c>
      <c r="DS84" t="s">
        <v>462</v>
      </c>
      <c r="EA84" t="s">
        <v>481</v>
      </c>
    </row>
    <row r="85" spans="24:131">
      <c r="AG85" t="s">
        <v>477</v>
      </c>
      <c r="AH85" t="s">
        <v>428</v>
      </c>
      <c r="AJ85" t="s">
        <v>477</v>
      </c>
      <c r="AK85" t="s">
        <v>428</v>
      </c>
      <c r="BP85" t="s">
        <v>593</v>
      </c>
      <c r="BQ85">
        <v>0</v>
      </c>
      <c r="BR85">
        <v>-3</v>
      </c>
      <c r="DS85" t="s">
        <v>462</v>
      </c>
      <c r="EA85" t="s">
        <v>481</v>
      </c>
    </row>
    <row r="86" spans="24:131">
      <c r="AG86" t="s">
        <v>477</v>
      </c>
      <c r="AH86" t="s">
        <v>428</v>
      </c>
      <c r="AJ86" t="s">
        <v>477</v>
      </c>
      <c r="AK86" t="s">
        <v>428</v>
      </c>
      <c r="BP86" t="s">
        <v>490</v>
      </c>
      <c r="BQ86">
        <v>-1</v>
      </c>
      <c r="BR86">
        <v>-4</v>
      </c>
      <c r="DS86" t="s">
        <v>462</v>
      </c>
      <c r="EA86" t="s">
        <v>565</v>
      </c>
    </row>
    <row r="87" spans="24:131">
      <c r="AG87" t="s">
        <v>477</v>
      </c>
      <c r="AH87" t="s">
        <v>530</v>
      </c>
      <c r="AJ87" t="s">
        <v>477</v>
      </c>
      <c r="AK87" t="s">
        <v>530</v>
      </c>
      <c r="BP87" t="s">
        <v>559</v>
      </c>
      <c r="BQ87">
        <v>0</v>
      </c>
      <c r="BR87">
        <v>-5</v>
      </c>
      <c r="DS87" t="s">
        <v>462</v>
      </c>
      <c r="EA87" t="s">
        <v>496</v>
      </c>
    </row>
    <row r="88" spans="24:131">
      <c r="AG88" t="s">
        <v>477</v>
      </c>
      <c r="AH88" t="s">
        <v>498</v>
      </c>
      <c r="AJ88" t="s">
        <v>477</v>
      </c>
      <c r="AK88" t="s">
        <v>498</v>
      </c>
      <c r="BP88" t="s">
        <v>561</v>
      </c>
      <c r="BQ88">
        <v>0</v>
      </c>
      <c r="BR88">
        <v>-5</v>
      </c>
      <c r="DS88" t="s">
        <v>462</v>
      </c>
      <c r="EA88" t="s">
        <v>573</v>
      </c>
    </row>
    <row r="89" spans="24:131">
      <c r="AG89" t="s">
        <v>477</v>
      </c>
      <c r="AH89" t="s">
        <v>606</v>
      </c>
      <c r="AJ89" t="s">
        <v>477</v>
      </c>
      <c r="AK89" t="s">
        <v>620</v>
      </c>
      <c r="BP89" t="s">
        <v>488</v>
      </c>
      <c r="BQ89">
        <v>-2</v>
      </c>
      <c r="BR89">
        <v>-6</v>
      </c>
      <c r="DS89" t="s">
        <v>462</v>
      </c>
      <c r="EA89" t="s">
        <v>582</v>
      </c>
    </row>
    <row r="90" spans="24:131">
      <c r="AG90" t="s">
        <v>477</v>
      </c>
      <c r="AH90" t="s">
        <v>596</v>
      </c>
      <c r="AJ90" t="s">
        <v>477</v>
      </c>
      <c r="AK90" t="s">
        <v>621</v>
      </c>
      <c r="BP90" t="s">
        <v>503</v>
      </c>
      <c r="BQ90">
        <v>0</v>
      </c>
      <c r="BR90">
        <v>-9</v>
      </c>
      <c r="DS90" t="s">
        <v>507</v>
      </c>
      <c r="EA90" t="s">
        <v>582</v>
      </c>
    </row>
    <row r="91" spans="24:131">
      <c r="AG91" t="s">
        <v>477</v>
      </c>
      <c r="AH91" t="s">
        <v>543</v>
      </c>
      <c r="AJ91" t="s">
        <v>477</v>
      </c>
      <c r="AK91" t="s">
        <v>543</v>
      </c>
      <c r="DS91" t="s">
        <v>507</v>
      </c>
      <c r="EA91" t="s">
        <v>582</v>
      </c>
    </row>
    <row r="92" spans="24:131">
      <c r="AG92" t="s">
        <v>477</v>
      </c>
      <c r="AH92" t="s">
        <v>565</v>
      </c>
      <c r="AJ92" t="s">
        <v>477</v>
      </c>
      <c r="AK92" t="s">
        <v>565</v>
      </c>
      <c r="DS92" t="s">
        <v>507</v>
      </c>
      <c r="EA92" t="s">
        <v>582</v>
      </c>
    </row>
    <row r="93" spans="24:131">
      <c r="AG93" t="s">
        <v>477</v>
      </c>
      <c r="AH93" t="s">
        <v>569</v>
      </c>
      <c r="AJ93" t="s">
        <v>477</v>
      </c>
      <c r="AK93" t="s">
        <v>569</v>
      </c>
      <c r="DS93" t="s">
        <v>507</v>
      </c>
      <c r="EA93" t="s">
        <v>582</v>
      </c>
    </row>
    <row r="94" spans="24:131">
      <c r="AG94" t="s">
        <v>556</v>
      </c>
      <c r="AH94" t="s">
        <v>569</v>
      </c>
      <c r="AJ94" t="s">
        <v>556</v>
      </c>
      <c r="AK94" t="s">
        <v>569</v>
      </c>
      <c r="DS94" t="s">
        <v>507</v>
      </c>
      <c r="EA94" t="s">
        <v>582</v>
      </c>
    </row>
    <row r="95" spans="24:131">
      <c r="AG95" t="s">
        <v>532</v>
      </c>
      <c r="AH95" t="s">
        <v>569</v>
      </c>
      <c r="AJ95" t="s">
        <v>532</v>
      </c>
      <c r="AK95" t="s">
        <v>569</v>
      </c>
      <c r="DS95" t="s">
        <v>507</v>
      </c>
      <c r="EA95" t="s">
        <v>582</v>
      </c>
    </row>
    <row r="96" spans="24:131">
      <c r="AG96" t="s">
        <v>532</v>
      </c>
      <c r="AH96" t="s">
        <v>496</v>
      </c>
      <c r="AJ96" t="s">
        <v>532</v>
      </c>
      <c r="AK96" t="s">
        <v>496</v>
      </c>
      <c r="DS96" t="s">
        <v>507</v>
      </c>
      <c r="EA96" t="s">
        <v>582</v>
      </c>
    </row>
    <row r="97" spans="33:131">
      <c r="AG97" t="s">
        <v>479</v>
      </c>
      <c r="AH97" t="s">
        <v>573</v>
      </c>
      <c r="AJ97" t="s">
        <v>479</v>
      </c>
      <c r="AK97" t="s">
        <v>573</v>
      </c>
      <c r="DS97" t="s">
        <v>507</v>
      </c>
      <c r="EA97" t="s">
        <v>582</v>
      </c>
    </row>
    <row r="98" spans="33:131">
      <c r="AG98" t="s">
        <v>479</v>
      </c>
      <c r="AH98" t="s">
        <v>505</v>
      </c>
      <c r="AJ98" t="s">
        <v>479</v>
      </c>
      <c r="AK98" t="s">
        <v>505</v>
      </c>
      <c r="DS98" t="s">
        <v>507</v>
      </c>
      <c r="EA98" t="s">
        <v>488</v>
      </c>
    </row>
    <row r="99" spans="33:131">
      <c r="AG99" t="s">
        <v>558</v>
      </c>
      <c r="AH99" t="s">
        <v>478</v>
      </c>
      <c r="AJ99" t="s">
        <v>558</v>
      </c>
      <c r="AK99" t="s">
        <v>478</v>
      </c>
      <c r="DS99" t="s">
        <v>507</v>
      </c>
      <c r="EA99" t="s">
        <v>488</v>
      </c>
    </row>
    <row r="100" spans="33:131">
      <c r="AG100" t="s">
        <v>560</v>
      </c>
      <c r="AH100" t="s">
        <v>604</v>
      </c>
      <c r="AJ100" t="s">
        <v>560</v>
      </c>
      <c r="AK100" t="s">
        <v>604</v>
      </c>
      <c r="DS100" t="s">
        <v>465</v>
      </c>
      <c r="EA100" t="s">
        <v>488</v>
      </c>
    </row>
    <row r="101" spans="33:131">
      <c r="AG101" t="s">
        <v>462</v>
      </c>
      <c r="AH101" t="s">
        <v>610</v>
      </c>
      <c r="AJ101" t="s">
        <v>462</v>
      </c>
      <c r="AK101" t="s">
        <v>622</v>
      </c>
      <c r="DS101" t="s">
        <v>465</v>
      </c>
      <c r="EA101" t="s">
        <v>488</v>
      </c>
    </row>
    <row r="102" spans="33:131">
      <c r="AG102" t="s">
        <v>462</v>
      </c>
      <c r="AH102" t="s">
        <v>501</v>
      </c>
      <c r="AJ102" t="s">
        <v>462</v>
      </c>
      <c r="AK102" t="s">
        <v>501</v>
      </c>
      <c r="DS102" t="s">
        <v>465</v>
      </c>
      <c r="EA102" t="s">
        <v>488</v>
      </c>
    </row>
    <row r="103" spans="33:131">
      <c r="AG103" t="s">
        <v>462</v>
      </c>
      <c r="AH103" t="s">
        <v>570</v>
      </c>
      <c r="AJ103" t="s">
        <v>462</v>
      </c>
      <c r="AK103" t="s">
        <v>570</v>
      </c>
      <c r="DS103" t="s">
        <v>465</v>
      </c>
      <c r="EA103" t="s">
        <v>488</v>
      </c>
    </row>
    <row r="104" spans="33:131">
      <c r="AG104" t="s">
        <v>462</v>
      </c>
      <c r="AH104" t="s">
        <v>533</v>
      </c>
      <c r="AJ104" t="s">
        <v>462</v>
      </c>
      <c r="AK104" t="s">
        <v>508</v>
      </c>
      <c r="BP104" s="1" t="s">
        <v>468</v>
      </c>
      <c r="BQ104" s="1" t="s">
        <v>50</v>
      </c>
      <c r="BR104" s="1" t="s">
        <v>419</v>
      </c>
      <c r="DS104" t="s">
        <v>465</v>
      </c>
      <c r="EA104" t="s">
        <v>616</v>
      </c>
    </row>
    <row r="105" spans="33:131">
      <c r="AG105" t="s">
        <v>462</v>
      </c>
      <c r="AH105" t="s">
        <v>533</v>
      </c>
      <c r="AJ105" t="s">
        <v>462</v>
      </c>
      <c r="AK105" t="s">
        <v>508</v>
      </c>
      <c r="BP105" s="11" t="s">
        <v>477</v>
      </c>
      <c r="BQ105">
        <v>29</v>
      </c>
      <c r="BR105">
        <v>7</v>
      </c>
      <c r="DS105" t="s">
        <v>465</v>
      </c>
      <c r="EA105" t="s">
        <v>616</v>
      </c>
    </row>
    <row r="106" spans="33:131">
      <c r="AG106" t="s">
        <v>462</v>
      </c>
      <c r="AH106" t="s">
        <v>533</v>
      </c>
      <c r="AJ106" t="s">
        <v>462</v>
      </c>
      <c r="AK106" t="s">
        <v>508</v>
      </c>
      <c r="BP106" s="11" t="s">
        <v>463</v>
      </c>
      <c r="BQ106">
        <v>21</v>
      </c>
      <c r="BR106">
        <v>7</v>
      </c>
      <c r="DS106" t="s">
        <v>465</v>
      </c>
      <c r="EA106" t="s">
        <v>616</v>
      </c>
    </row>
    <row r="107" spans="33:131">
      <c r="AG107" t="s">
        <v>462</v>
      </c>
      <c r="AH107" t="s">
        <v>533</v>
      </c>
      <c r="AJ107" t="s">
        <v>462</v>
      </c>
      <c r="AK107" t="s">
        <v>508</v>
      </c>
      <c r="BP107" t="s">
        <v>464</v>
      </c>
      <c r="BQ107">
        <v>19</v>
      </c>
      <c r="BR107">
        <v>7</v>
      </c>
      <c r="DS107" t="s">
        <v>465</v>
      </c>
      <c r="EA107" t="s">
        <v>616</v>
      </c>
    </row>
    <row r="108" spans="33:131">
      <c r="AG108" t="s">
        <v>462</v>
      </c>
      <c r="AH108" t="s">
        <v>533</v>
      </c>
      <c r="AJ108" t="s">
        <v>462</v>
      </c>
      <c r="AK108" t="s">
        <v>508</v>
      </c>
      <c r="BP108" t="s">
        <v>462</v>
      </c>
      <c r="BQ108">
        <v>16</v>
      </c>
      <c r="BR108">
        <v>1</v>
      </c>
      <c r="DS108" t="s">
        <v>465</v>
      </c>
      <c r="EA108" t="s">
        <v>616</v>
      </c>
    </row>
    <row r="109" spans="33:131">
      <c r="AG109" t="s">
        <v>462</v>
      </c>
      <c r="AH109" t="s">
        <v>533</v>
      </c>
      <c r="AJ109" t="s">
        <v>462</v>
      </c>
      <c r="AK109" t="s">
        <v>508</v>
      </c>
      <c r="BP109" t="s">
        <v>507</v>
      </c>
      <c r="BQ109">
        <v>10</v>
      </c>
      <c r="BR109">
        <v>4</v>
      </c>
      <c r="DS109" t="s">
        <v>465</v>
      </c>
      <c r="EA109" t="s">
        <v>561</v>
      </c>
    </row>
    <row r="110" spans="33:131">
      <c r="AG110" t="s">
        <v>462</v>
      </c>
      <c r="AH110" t="s">
        <v>528</v>
      </c>
      <c r="AJ110" t="s">
        <v>462</v>
      </c>
      <c r="AK110" t="s">
        <v>623</v>
      </c>
      <c r="BP110" t="s">
        <v>513</v>
      </c>
      <c r="BQ110">
        <v>10</v>
      </c>
      <c r="BR110">
        <v>2</v>
      </c>
      <c r="DS110" t="s">
        <v>519</v>
      </c>
      <c r="EA110" t="s">
        <v>561</v>
      </c>
    </row>
    <row r="111" spans="33:131">
      <c r="AG111" t="s">
        <v>462</v>
      </c>
      <c r="AH111" t="s">
        <v>528</v>
      </c>
      <c r="AJ111" t="s">
        <v>462</v>
      </c>
      <c r="AK111" t="s">
        <v>623</v>
      </c>
      <c r="BP111" t="s">
        <v>519</v>
      </c>
      <c r="BQ111">
        <v>9</v>
      </c>
      <c r="BR111">
        <v>0</v>
      </c>
      <c r="DS111" t="s">
        <v>519</v>
      </c>
      <c r="EA111" t="s">
        <v>561</v>
      </c>
    </row>
    <row r="112" spans="33:131">
      <c r="AG112" t="s">
        <v>462</v>
      </c>
      <c r="AH112" t="s">
        <v>536</v>
      </c>
      <c r="AJ112" t="s">
        <v>462</v>
      </c>
      <c r="AK112" t="s">
        <v>624</v>
      </c>
      <c r="BP112" t="s">
        <v>514</v>
      </c>
      <c r="BQ112">
        <v>9</v>
      </c>
      <c r="BR112">
        <v>5</v>
      </c>
      <c r="DS112" t="s">
        <v>519</v>
      </c>
      <c r="EA112" t="s">
        <v>561</v>
      </c>
    </row>
    <row r="113" spans="33:131">
      <c r="AG113" t="s">
        <v>462</v>
      </c>
      <c r="AH113" t="s">
        <v>612</v>
      </c>
      <c r="AJ113" t="s">
        <v>462</v>
      </c>
      <c r="AK113" t="s">
        <v>625</v>
      </c>
      <c r="BP113" t="s">
        <v>522</v>
      </c>
      <c r="BQ113">
        <v>6</v>
      </c>
      <c r="BR113">
        <v>1</v>
      </c>
      <c r="DS113" t="s">
        <v>519</v>
      </c>
      <c r="EA113" t="s">
        <v>561</v>
      </c>
    </row>
    <row r="114" spans="33:131">
      <c r="AG114" t="s">
        <v>462</v>
      </c>
      <c r="AH114" t="s">
        <v>70</v>
      </c>
      <c r="AJ114" t="s">
        <v>462</v>
      </c>
      <c r="AK114" t="s">
        <v>626</v>
      </c>
      <c r="BP114" t="s">
        <v>511</v>
      </c>
      <c r="BQ114">
        <v>5</v>
      </c>
      <c r="BR114">
        <v>0</v>
      </c>
      <c r="DS114" t="s">
        <v>519</v>
      </c>
      <c r="EA114" t="s">
        <v>490</v>
      </c>
    </row>
    <row r="115" spans="33:131">
      <c r="AG115" t="s">
        <v>462</v>
      </c>
      <c r="AH115" t="s">
        <v>70</v>
      </c>
      <c r="AJ115" t="s">
        <v>462</v>
      </c>
      <c r="AK115" t="s">
        <v>626</v>
      </c>
      <c r="BP115" t="s">
        <v>529</v>
      </c>
      <c r="BQ115">
        <v>4</v>
      </c>
      <c r="BR115">
        <v>0</v>
      </c>
      <c r="DS115" t="s">
        <v>519</v>
      </c>
      <c r="EA115" t="s">
        <v>490</v>
      </c>
    </row>
    <row r="116" spans="33:131">
      <c r="AG116" t="s">
        <v>462</v>
      </c>
      <c r="AH116" t="s">
        <v>70</v>
      </c>
      <c r="AJ116" t="s">
        <v>462</v>
      </c>
      <c r="AK116" t="s">
        <v>626</v>
      </c>
      <c r="BP116" t="s">
        <v>493</v>
      </c>
      <c r="BQ116">
        <v>3</v>
      </c>
      <c r="BR116">
        <v>1</v>
      </c>
      <c r="DS116" t="s">
        <v>519</v>
      </c>
      <c r="EA116" t="s">
        <v>490</v>
      </c>
    </row>
    <row r="117" spans="33:131">
      <c r="AG117" t="s">
        <v>463</v>
      </c>
      <c r="AH117" t="s">
        <v>561</v>
      </c>
      <c r="AJ117" t="s">
        <v>463</v>
      </c>
      <c r="AK117" t="s">
        <v>561</v>
      </c>
      <c r="BP117" t="s">
        <v>532</v>
      </c>
      <c r="BQ117">
        <v>2</v>
      </c>
      <c r="BR117">
        <v>0</v>
      </c>
      <c r="DS117" t="s">
        <v>519</v>
      </c>
      <c r="EA117" t="s">
        <v>490</v>
      </c>
    </row>
    <row r="118" spans="33:131">
      <c r="AG118" t="s">
        <v>463</v>
      </c>
      <c r="AH118" t="s">
        <v>561</v>
      </c>
      <c r="AJ118" t="s">
        <v>463</v>
      </c>
      <c r="AK118" t="s">
        <v>561</v>
      </c>
      <c r="BP118" t="s">
        <v>479</v>
      </c>
      <c r="BQ118">
        <v>2</v>
      </c>
      <c r="BR118">
        <v>3</v>
      </c>
      <c r="DS118" t="s">
        <v>519</v>
      </c>
      <c r="EA118" t="s">
        <v>569</v>
      </c>
    </row>
    <row r="119" spans="33:131">
      <c r="AG119" t="s">
        <v>463</v>
      </c>
      <c r="AH119" t="s">
        <v>553</v>
      </c>
      <c r="AJ119" t="s">
        <v>463</v>
      </c>
      <c r="AK119" t="s">
        <v>553</v>
      </c>
      <c r="BP119" t="s">
        <v>540</v>
      </c>
      <c r="BQ119">
        <v>2</v>
      </c>
      <c r="BR119">
        <v>6</v>
      </c>
      <c r="DS119" t="s">
        <v>514</v>
      </c>
      <c r="EA119" t="s">
        <v>569</v>
      </c>
    </row>
    <row r="120" spans="33:131">
      <c r="AG120" t="s">
        <v>463</v>
      </c>
      <c r="AH120" t="s">
        <v>514</v>
      </c>
      <c r="AJ120" t="s">
        <v>463</v>
      </c>
      <c r="AK120" t="s">
        <v>514</v>
      </c>
      <c r="BP120" t="s">
        <v>578</v>
      </c>
      <c r="BQ120">
        <v>1</v>
      </c>
      <c r="BR120">
        <v>2</v>
      </c>
      <c r="DS120" t="s">
        <v>514</v>
      </c>
      <c r="EA120" t="s">
        <v>569</v>
      </c>
    </row>
    <row r="121" spans="33:131">
      <c r="AG121" t="s">
        <v>463</v>
      </c>
      <c r="AH121" t="s">
        <v>514</v>
      </c>
      <c r="AJ121" t="s">
        <v>463</v>
      </c>
      <c r="AK121" t="s">
        <v>514</v>
      </c>
      <c r="BP121" t="s">
        <v>583</v>
      </c>
      <c r="BQ121">
        <v>0</v>
      </c>
      <c r="BR121">
        <v>2</v>
      </c>
      <c r="DS121" t="s">
        <v>514</v>
      </c>
      <c r="EA121" t="s">
        <v>484</v>
      </c>
    </row>
    <row r="122" spans="33:131">
      <c r="AG122" t="s">
        <v>463</v>
      </c>
      <c r="AH122" t="s">
        <v>514</v>
      </c>
      <c r="AJ122" t="s">
        <v>463</v>
      </c>
      <c r="AK122" t="s">
        <v>514</v>
      </c>
      <c r="BP122" t="s">
        <v>586</v>
      </c>
      <c r="BQ122">
        <v>0</v>
      </c>
      <c r="BR122">
        <v>2</v>
      </c>
      <c r="DS122" t="s">
        <v>514</v>
      </c>
      <c r="EA122" t="s">
        <v>484</v>
      </c>
    </row>
    <row r="123" spans="33:131">
      <c r="AG123" t="s">
        <v>463</v>
      </c>
      <c r="AH123" t="s">
        <v>514</v>
      </c>
      <c r="AJ123" t="s">
        <v>463</v>
      </c>
      <c r="AK123" t="s">
        <v>514</v>
      </c>
      <c r="BP123" t="s">
        <v>591</v>
      </c>
      <c r="BQ123">
        <v>1</v>
      </c>
      <c r="BR123">
        <v>3</v>
      </c>
      <c r="DS123" t="s">
        <v>514</v>
      </c>
      <c r="EA123" t="s">
        <v>614</v>
      </c>
    </row>
    <row r="124" spans="33:131">
      <c r="AG124" t="s">
        <v>463</v>
      </c>
      <c r="AH124" t="s">
        <v>514</v>
      </c>
      <c r="AJ124" t="s">
        <v>463</v>
      </c>
      <c r="AK124" t="s">
        <v>514</v>
      </c>
      <c r="BP124" t="s">
        <v>593</v>
      </c>
      <c r="BQ124">
        <v>0</v>
      </c>
      <c r="BR124">
        <v>3</v>
      </c>
      <c r="DS124" t="s">
        <v>514</v>
      </c>
      <c r="EA124" t="s">
        <v>614</v>
      </c>
    </row>
    <row r="125" spans="33:131">
      <c r="AG125" t="s">
        <v>463</v>
      </c>
      <c r="AH125" t="s">
        <v>587</v>
      </c>
      <c r="AJ125" t="s">
        <v>463</v>
      </c>
      <c r="AK125" t="s">
        <v>587</v>
      </c>
      <c r="BP125" t="s">
        <v>490</v>
      </c>
      <c r="BQ125">
        <v>1</v>
      </c>
      <c r="BR125">
        <v>4</v>
      </c>
      <c r="DS125" t="s">
        <v>514</v>
      </c>
      <c r="EA125" t="s">
        <v>543</v>
      </c>
    </row>
    <row r="126" spans="33:131">
      <c r="AG126" t="s">
        <v>463</v>
      </c>
      <c r="AH126" t="s">
        <v>537</v>
      </c>
      <c r="AJ126" t="s">
        <v>463</v>
      </c>
      <c r="AK126" t="s">
        <v>537</v>
      </c>
      <c r="BP126" t="s">
        <v>559</v>
      </c>
      <c r="BQ126">
        <v>0</v>
      </c>
      <c r="BR126">
        <v>5</v>
      </c>
      <c r="DS126" t="s">
        <v>514</v>
      </c>
      <c r="EA126" t="s">
        <v>543</v>
      </c>
    </row>
    <row r="127" spans="33:131">
      <c r="AG127" t="s">
        <v>463</v>
      </c>
      <c r="AH127" t="s">
        <v>494</v>
      </c>
      <c r="AJ127" t="s">
        <v>463</v>
      </c>
      <c r="AK127" t="s">
        <v>494</v>
      </c>
      <c r="BP127" t="s">
        <v>561</v>
      </c>
      <c r="BQ127">
        <v>0</v>
      </c>
      <c r="BR127">
        <v>5</v>
      </c>
      <c r="DS127" t="s">
        <v>514</v>
      </c>
      <c r="EA127" t="s">
        <v>553</v>
      </c>
    </row>
    <row r="128" spans="33:131">
      <c r="AG128" t="s">
        <v>463</v>
      </c>
      <c r="AH128" t="s">
        <v>494</v>
      </c>
      <c r="AJ128" t="s">
        <v>463</v>
      </c>
      <c r="AK128" t="s">
        <v>494</v>
      </c>
      <c r="BP128" t="s">
        <v>488</v>
      </c>
      <c r="BQ128">
        <v>2</v>
      </c>
      <c r="BR128">
        <v>6</v>
      </c>
      <c r="DS128" t="s">
        <v>510</v>
      </c>
      <c r="EA128" t="s">
        <v>553</v>
      </c>
    </row>
    <row r="129" spans="33:131">
      <c r="AG129" t="s">
        <v>463</v>
      </c>
      <c r="AH129" t="s">
        <v>494</v>
      </c>
      <c r="AJ129" t="s">
        <v>463</v>
      </c>
      <c r="AK129" t="s">
        <v>494</v>
      </c>
      <c r="BP129" t="s">
        <v>503</v>
      </c>
      <c r="BQ129">
        <v>0</v>
      </c>
      <c r="BR129">
        <v>9</v>
      </c>
      <c r="DS129" t="s">
        <v>510</v>
      </c>
      <c r="EA129" t="s">
        <v>485</v>
      </c>
    </row>
    <row r="130" spans="33:131">
      <c r="AG130" t="s">
        <v>463</v>
      </c>
      <c r="AH130" t="s">
        <v>465</v>
      </c>
      <c r="AJ130" t="s">
        <v>463</v>
      </c>
      <c r="AK130" t="s">
        <v>465</v>
      </c>
      <c r="DS130" t="s">
        <v>510</v>
      </c>
      <c r="EA130" t="s">
        <v>535</v>
      </c>
    </row>
    <row r="131" spans="33:131">
      <c r="AG131" t="s">
        <v>463</v>
      </c>
      <c r="AH131" t="s">
        <v>609</v>
      </c>
      <c r="AJ131" t="s">
        <v>463</v>
      </c>
      <c r="AK131" t="s">
        <v>609</v>
      </c>
      <c r="DS131" t="s">
        <v>510</v>
      </c>
      <c r="EA131" t="s">
        <v>600</v>
      </c>
    </row>
    <row r="132" spans="33:131">
      <c r="AG132" t="s">
        <v>463</v>
      </c>
      <c r="AH132" t="s">
        <v>531</v>
      </c>
      <c r="AJ132" t="s">
        <v>463</v>
      </c>
      <c r="AK132" t="s">
        <v>531</v>
      </c>
      <c r="DS132" t="s">
        <v>510</v>
      </c>
      <c r="EA132" t="s">
        <v>602</v>
      </c>
    </row>
    <row r="133" spans="33:131">
      <c r="AG133" t="s">
        <v>463</v>
      </c>
      <c r="AH133" t="s">
        <v>566</v>
      </c>
      <c r="AJ133" t="s">
        <v>463</v>
      </c>
      <c r="AK133" t="s">
        <v>566</v>
      </c>
      <c r="DS133" t="s">
        <v>510</v>
      </c>
      <c r="EA133" t="s">
        <v>570</v>
      </c>
    </row>
    <row r="134" spans="33:131">
      <c r="AG134" t="s">
        <v>463</v>
      </c>
      <c r="AH134" t="s">
        <v>512</v>
      </c>
      <c r="AJ134" t="s">
        <v>463</v>
      </c>
      <c r="AK134" t="s">
        <v>512</v>
      </c>
      <c r="DS134" t="s">
        <v>511</v>
      </c>
      <c r="EA134" t="s">
        <v>587</v>
      </c>
    </row>
    <row r="135" spans="33:131">
      <c r="AG135" t="s">
        <v>463</v>
      </c>
      <c r="AH135" t="s">
        <v>512</v>
      </c>
      <c r="AJ135" t="s">
        <v>463</v>
      </c>
      <c r="AK135" t="s">
        <v>512</v>
      </c>
      <c r="DS135" t="s">
        <v>511</v>
      </c>
      <c r="EA135" t="s">
        <v>537</v>
      </c>
    </row>
    <row r="136" spans="33:131">
      <c r="AG136" t="s">
        <v>463</v>
      </c>
      <c r="AH136" t="s">
        <v>512</v>
      </c>
      <c r="AJ136" t="s">
        <v>463</v>
      </c>
      <c r="AK136" t="s">
        <v>512</v>
      </c>
      <c r="DS136" t="s">
        <v>511</v>
      </c>
    </row>
    <row r="137" spans="33:131">
      <c r="AG137" t="s">
        <v>463</v>
      </c>
      <c r="AJ137" t="s">
        <v>463</v>
      </c>
      <c r="DS137" t="s">
        <v>511</v>
      </c>
    </row>
    <row r="138" spans="33:131">
      <c r="AG138" t="s">
        <v>526</v>
      </c>
      <c r="AJ138" t="s">
        <v>526</v>
      </c>
      <c r="DS138" t="s">
        <v>511</v>
      </c>
    </row>
    <row r="139" spans="33:131">
      <c r="AG139" t="s">
        <v>526</v>
      </c>
      <c r="AJ139" t="s">
        <v>526</v>
      </c>
      <c r="DS139" t="s">
        <v>493</v>
      </c>
    </row>
    <row r="140" spans="33:131">
      <c r="AG140" t="s">
        <v>517</v>
      </c>
      <c r="AJ140" t="s">
        <v>517</v>
      </c>
      <c r="DS140" t="s">
        <v>493</v>
      </c>
    </row>
    <row r="141" spans="33:131">
      <c r="AG141" t="s">
        <v>517</v>
      </c>
      <c r="AJ141" t="s">
        <v>517</v>
      </c>
      <c r="DS141" t="s">
        <v>493</v>
      </c>
    </row>
    <row r="142" spans="33:131">
      <c r="AG142" t="s">
        <v>557</v>
      </c>
      <c r="AJ142" t="s">
        <v>557</v>
      </c>
      <c r="DS142" t="s">
        <v>532</v>
      </c>
    </row>
    <row r="143" spans="33:131">
      <c r="AG143" t="s">
        <v>489</v>
      </c>
      <c r="AJ143" t="s">
        <v>489</v>
      </c>
      <c r="DS143" t="s">
        <v>532</v>
      </c>
    </row>
    <row r="144" spans="33:131">
      <c r="AG144" t="s">
        <v>554</v>
      </c>
      <c r="AJ144" t="s">
        <v>554</v>
      </c>
      <c r="DS144" t="s">
        <v>479</v>
      </c>
    </row>
    <row r="145" spans="33:123">
      <c r="AG145" t="s">
        <v>520</v>
      </c>
      <c r="AJ145" t="s">
        <v>520</v>
      </c>
      <c r="DS145" t="s">
        <v>479</v>
      </c>
    </row>
    <row r="146" spans="33:123">
      <c r="AG146" t="s">
        <v>565</v>
      </c>
      <c r="AJ146" t="s">
        <v>565</v>
      </c>
      <c r="DS146" t="s">
        <v>526</v>
      </c>
    </row>
    <row r="147" spans="33:123">
      <c r="AG147" t="s">
        <v>584</v>
      </c>
      <c r="AJ147" t="s">
        <v>584</v>
      </c>
      <c r="DS147" t="s">
        <v>526</v>
      </c>
    </row>
    <row r="148" spans="33:123">
      <c r="AG148" t="s">
        <v>475</v>
      </c>
      <c r="AJ148" t="s">
        <v>475</v>
      </c>
      <c r="DS148" t="s">
        <v>517</v>
      </c>
    </row>
    <row r="149" spans="33:123">
      <c r="AG149" t="s">
        <v>501</v>
      </c>
      <c r="AJ149" t="s">
        <v>501</v>
      </c>
      <c r="DS149" t="s">
        <v>517</v>
      </c>
    </row>
    <row r="150" spans="33:123">
      <c r="AG150" t="s">
        <v>594</v>
      </c>
      <c r="AJ150" t="s">
        <v>594</v>
      </c>
      <c r="DS150" t="s">
        <v>546</v>
      </c>
    </row>
    <row r="151" spans="33:123">
      <c r="AG151" t="s">
        <v>608</v>
      </c>
      <c r="AJ151" t="s">
        <v>608</v>
      </c>
      <c r="DS151" t="s">
        <v>546</v>
      </c>
    </row>
    <row r="152" spans="33:123">
      <c r="AG152" t="s">
        <v>514</v>
      </c>
      <c r="AJ152" t="s">
        <v>514</v>
      </c>
      <c r="DS152" t="s">
        <v>466</v>
      </c>
    </row>
    <row r="153" spans="33:123">
      <c r="AG153" t="s">
        <v>514</v>
      </c>
      <c r="AJ153" t="s">
        <v>514</v>
      </c>
      <c r="DS153" t="s">
        <v>480</v>
      </c>
    </row>
    <row r="154" spans="33:123">
      <c r="AG154" t="s">
        <v>514</v>
      </c>
      <c r="AJ154" t="s">
        <v>514</v>
      </c>
      <c r="DS154" t="s">
        <v>499</v>
      </c>
    </row>
    <row r="155" spans="33:123">
      <c r="AG155" t="s">
        <v>514</v>
      </c>
      <c r="AJ155" t="s">
        <v>514</v>
      </c>
      <c r="DS155" t="s">
        <v>556</v>
      </c>
    </row>
    <row r="156" spans="33:123">
      <c r="AG156" t="s">
        <v>514</v>
      </c>
      <c r="AJ156" t="s">
        <v>514</v>
      </c>
      <c r="DS156" t="s">
        <v>558</v>
      </c>
    </row>
    <row r="157" spans="33:123">
      <c r="AG157" t="s">
        <v>514</v>
      </c>
      <c r="AJ157" t="s">
        <v>514</v>
      </c>
      <c r="DS157" t="s">
        <v>560</v>
      </c>
    </row>
    <row r="158" spans="33:123">
      <c r="AG158" t="s">
        <v>514</v>
      </c>
      <c r="AJ158" t="s">
        <v>514</v>
      </c>
      <c r="DS158" t="s">
        <v>557</v>
      </c>
    </row>
    <row r="159" spans="33:123">
      <c r="AG159" t="s">
        <v>514</v>
      </c>
      <c r="AJ159" t="s">
        <v>514</v>
      </c>
      <c r="DS159" t="s">
        <v>489</v>
      </c>
    </row>
    <row r="160" spans="33:123">
      <c r="AG160" t="s">
        <v>514</v>
      </c>
      <c r="AJ160" t="s">
        <v>514</v>
      </c>
      <c r="DS160" t="s">
        <v>501</v>
      </c>
    </row>
    <row r="161" spans="33:123">
      <c r="AG161" t="s">
        <v>587</v>
      </c>
      <c r="AJ161" t="s">
        <v>587</v>
      </c>
      <c r="DS161" t="s">
        <v>554</v>
      </c>
    </row>
    <row r="162" spans="33:123">
      <c r="AG162" t="s">
        <v>487</v>
      </c>
      <c r="AJ162" t="s">
        <v>487</v>
      </c>
      <c r="DS162" t="s">
        <v>520</v>
      </c>
    </row>
    <row r="163" spans="33:123">
      <c r="AG163" t="s">
        <v>487</v>
      </c>
      <c r="AJ163" t="s">
        <v>487</v>
      </c>
      <c r="DS163" t="s">
        <v>565</v>
      </c>
    </row>
    <row r="164" spans="33:123">
      <c r="AG164" t="s">
        <v>483</v>
      </c>
      <c r="AJ164" t="s">
        <v>483</v>
      </c>
      <c r="DS164" t="s">
        <v>475</v>
      </c>
    </row>
    <row r="165" spans="33:123">
      <c r="AG165" t="s">
        <v>465</v>
      </c>
      <c r="AJ165" t="s">
        <v>465</v>
      </c>
      <c r="DS165" t="s">
        <v>488</v>
      </c>
    </row>
    <row r="166" spans="33:123">
      <c r="AG166" t="s">
        <v>465</v>
      </c>
      <c r="AJ166" t="s">
        <v>465</v>
      </c>
      <c r="DS166" t="s">
        <v>488</v>
      </c>
    </row>
    <row r="167" spans="33:123">
      <c r="AG167" t="s">
        <v>465</v>
      </c>
      <c r="AJ167" t="s">
        <v>465</v>
      </c>
      <c r="DS167" t="s">
        <v>485</v>
      </c>
    </row>
    <row r="168" spans="33:123">
      <c r="AG168" t="s">
        <v>465</v>
      </c>
      <c r="AJ168" t="s">
        <v>465</v>
      </c>
      <c r="DS168" t="s">
        <v>490</v>
      </c>
    </row>
    <row r="169" spans="33:123">
      <c r="AG169" t="s">
        <v>465</v>
      </c>
      <c r="AJ169" t="s">
        <v>465</v>
      </c>
      <c r="DS169" t="s">
        <v>576</v>
      </c>
    </row>
    <row r="170" spans="33:123">
      <c r="AG170" t="s">
        <v>465</v>
      </c>
      <c r="AJ170" t="s">
        <v>465</v>
      </c>
      <c r="DS170" t="s">
        <v>584</v>
      </c>
    </row>
    <row r="171" spans="33:123">
      <c r="AG171" t="s">
        <v>465</v>
      </c>
      <c r="AJ171" t="s">
        <v>465</v>
      </c>
      <c r="DS171" t="s">
        <v>587</v>
      </c>
    </row>
  </sheetData>
  <sortState xmlns:xlrd2="http://schemas.microsoft.com/office/spreadsheetml/2017/richdata2" ref="DC33:DD46">
    <sortCondition descending="1" ref="DD32:DD46"/>
  </sortState>
  <phoneticPr fontId="2" type="noConversion"/>
  <pageMargins left="0.7" right="0.7" top="0.75" bottom="0.75" header="0.3" footer="0.3"/>
  <pageSetup paperSize="9"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DC700-B71F-4216-B064-A3F2D8712B2E}">
  <dimension ref="A2:BD81"/>
  <sheetViews>
    <sheetView zoomScale="50" zoomScaleNormal="50" workbookViewId="0">
      <selection activeCell="AX12" sqref="AX12"/>
    </sheetView>
  </sheetViews>
  <sheetFormatPr defaultRowHeight="15"/>
  <cols>
    <col min="1" max="1" width="10.85546875" customWidth="1"/>
    <col min="4" max="4" width="9.85546875" customWidth="1"/>
    <col min="5" max="5" width="17.42578125" customWidth="1"/>
    <col min="6" max="6" width="11.7109375" customWidth="1"/>
    <col min="7" max="7" width="13" customWidth="1"/>
    <col min="8" max="8" width="14.85546875" customWidth="1"/>
    <col min="9" max="9" width="14.140625" customWidth="1"/>
    <col min="10" max="10" width="7.7109375" customWidth="1"/>
    <col min="11" max="11" width="11.42578125" customWidth="1"/>
    <col min="12" max="12" width="8.5703125" customWidth="1"/>
    <col min="13" max="13" width="10.28515625" customWidth="1"/>
    <col min="14" max="14" width="13.5703125" customWidth="1"/>
    <col min="15" max="15" width="10.42578125" customWidth="1"/>
    <col min="16" max="16" width="16" customWidth="1"/>
    <col min="17" max="17" width="11.140625" customWidth="1"/>
    <col min="18" max="18" width="16.85546875" customWidth="1"/>
    <col min="19" max="19" width="12.42578125" customWidth="1"/>
    <col min="20" max="20" width="11.140625" customWidth="1"/>
    <col min="21" max="21" width="16.85546875" customWidth="1"/>
    <col min="22" max="22" width="12.42578125" customWidth="1"/>
    <col min="23" max="23" width="13" customWidth="1"/>
    <col min="24" max="24" width="57.7109375" customWidth="1"/>
    <col min="25" max="25" width="54.7109375" customWidth="1"/>
    <col min="34" max="34" width="20.42578125" customWidth="1"/>
    <col min="35" max="35" width="38.85546875" customWidth="1"/>
    <col min="36" max="36" width="38.42578125" customWidth="1"/>
    <col min="42" max="42" width="24.140625" customWidth="1"/>
    <col min="43" max="44" width="26" customWidth="1"/>
    <col min="52" max="52" width="43.28515625" customWidth="1"/>
    <col min="53" max="53" width="39" customWidth="1"/>
    <col min="55" max="55" width="56" customWidth="1"/>
    <col min="56" max="56" width="50.140625" customWidth="1"/>
  </cols>
  <sheetData>
    <row r="2" spans="1:56" ht="16.5" customHeight="1"/>
    <row r="3" spans="1:56" ht="46.5" customHeight="1">
      <c r="A3" s="32" t="s">
        <v>4</v>
      </c>
      <c r="B3" s="32" t="s">
        <v>5</v>
      </c>
      <c r="C3" s="32" t="s">
        <v>6</v>
      </c>
      <c r="D3" s="32" t="s">
        <v>7</v>
      </c>
      <c r="E3" s="32" t="s">
        <v>8</v>
      </c>
      <c r="F3" s="32" t="s">
        <v>368</v>
      </c>
      <c r="G3" s="32" t="s">
        <v>9</v>
      </c>
      <c r="H3" s="32" t="s">
        <v>369</v>
      </c>
      <c r="I3" s="32" t="s">
        <v>10</v>
      </c>
      <c r="J3" s="32" t="s">
        <v>11</v>
      </c>
      <c r="K3" s="32" t="s">
        <v>370</v>
      </c>
      <c r="L3" s="32" t="s">
        <v>12</v>
      </c>
      <c r="M3" s="32" t="s">
        <v>286</v>
      </c>
      <c r="N3" s="32" t="s">
        <v>290</v>
      </c>
      <c r="O3" s="32" t="s">
        <v>15</v>
      </c>
      <c r="P3" s="32" t="s">
        <v>16</v>
      </c>
      <c r="Q3" s="32" t="s">
        <v>17</v>
      </c>
      <c r="R3" s="32" t="s">
        <v>287</v>
      </c>
      <c r="S3" s="32" t="s">
        <v>18</v>
      </c>
      <c r="T3" s="32" t="s">
        <v>31</v>
      </c>
      <c r="U3" s="32" t="s">
        <v>288</v>
      </c>
      <c r="V3" s="32" t="s">
        <v>32</v>
      </c>
      <c r="W3" s="32" t="s">
        <v>304</v>
      </c>
      <c r="X3" s="32" t="s">
        <v>327</v>
      </c>
      <c r="Y3" s="32" t="s">
        <v>328</v>
      </c>
      <c r="AF3" s="25" t="s">
        <v>460</v>
      </c>
      <c r="AJ3" s="1"/>
      <c r="AN3" s="25" t="s">
        <v>627</v>
      </c>
      <c r="AZ3" s="1" t="s">
        <v>628</v>
      </c>
      <c r="BA3" s="1"/>
      <c r="BC3" s="1" t="s">
        <v>629</v>
      </c>
    </row>
    <row r="4" spans="1:56">
      <c r="A4" s="6">
        <v>32</v>
      </c>
      <c r="B4" s="6">
        <v>4</v>
      </c>
      <c r="C4" s="6" t="s">
        <v>123</v>
      </c>
      <c r="D4" s="6">
        <v>20</v>
      </c>
      <c r="E4" s="6" t="s">
        <v>71</v>
      </c>
      <c r="F4" s="6">
        <v>2</v>
      </c>
      <c r="G4" s="6" t="s">
        <v>79</v>
      </c>
      <c r="H4" s="6">
        <v>2</v>
      </c>
      <c r="I4" s="6" t="s">
        <v>162</v>
      </c>
      <c r="J4" s="6" t="s">
        <v>48</v>
      </c>
      <c r="K4" s="6">
        <v>1</v>
      </c>
      <c r="L4" s="6"/>
      <c r="M4" s="6">
        <v>2</v>
      </c>
      <c r="N4" s="6">
        <v>2</v>
      </c>
      <c r="O4" s="6" t="s">
        <v>59</v>
      </c>
      <c r="P4" s="6">
        <v>0</v>
      </c>
      <c r="Q4" s="6" t="s">
        <v>124</v>
      </c>
      <c r="R4" s="6">
        <v>2</v>
      </c>
      <c r="S4" s="6" t="s">
        <v>51</v>
      </c>
      <c r="T4" s="6" t="s">
        <v>50</v>
      </c>
      <c r="U4" s="6">
        <v>1</v>
      </c>
      <c r="V4" s="6" t="s">
        <v>67</v>
      </c>
      <c r="W4" s="6">
        <v>2</v>
      </c>
      <c r="X4" s="6"/>
      <c r="Y4" s="6"/>
      <c r="AF4" s="1" t="s">
        <v>17</v>
      </c>
      <c r="AG4" s="1" t="s">
        <v>472</v>
      </c>
      <c r="AH4" s="1" t="s">
        <v>473</v>
      </c>
      <c r="AI4" s="1" t="s">
        <v>630</v>
      </c>
      <c r="AJ4" s="1" t="s">
        <v>631</v>
      </c>
      <c r="AN4" s="1" t="s">
        <v>17</v>
      </c>
      <c r="AO4" s="1" t="s">
        <v>472</v>
      </c>
      <c r="AP4" s="1" t="s">
        <v>347</v>
      </c>
      <c r="AQ4" s="1" t="s">
        <v>630</v>
      </c>
      <c r="AR4" s="1" t="s">
        <v>631</v>
      </c>
      <c r="AZ4" s="45" t="s">
        <v>327</v>
      </c>
      <c r="BA4" s="45" t="s">
        <v>632</v>
      </c>
      <c r="BB4" s="46"/>
      <c r="BC4" s="45" t="s">
        <v>327</v>
      </c>
      <c r="BD4" s="45" t="s">
        <v>632</v>
      </c>
    </row>
    <row r="5" spans="1:56" ht="45">
      <c r="A5" s="6">
        <v>43</v>
      </c>
      <c r="B5" s="6">
        <v>5</v>
      </c>
      <c r="C5" s="6" t="s">
        <v>45</v>
      </c>
      <c r="D5" s="6">
        <v>19</v>
      </c>
      <c r="E5" s="6" t="s">
        <v>71</v>
      </c>
      <c r="F5" s="6">
        <v>2</v>
      </c>
      <c r="G5" s="6" t="s">
        <v>79</v>
      </c>
      <c r="H5" s="6">
        <v>2</v>
      </c>
      <c r="I5" s="6" t="s">
        <v>105</v>
      </c>
      <c r="J5" s="6" t="s">
        <v>48</v>
      </c>
      <c r="K5" s="6">
        <v>1</v>
      </c>
      <c r="L5" s="6"/>
      <c r="M5" s="6">
        <v>3</v>
      </c>
      <c r="N5" s="6">
        <v>3</v>
      </c>
      <c r="O5" s="6" t="s">
        <v>49</v>
      </c>
      <c r="P5" s="6">
        <v>0</v>
      </c>
      <c r="Q5" s="6" t="s">
        <v>50</v>
      </c>
      <c r="R5" s="6">
        <v>1</v>
      </c>
      <c r="S5" s="6" t="s">
        <v>51</v>
      </c>
      <c r="T5" s="6" t="s">
        <v>54</v>
      </c>
      <c r="U5" s="6">
        <v>2</v>
      </c>
      <c r="V5" s="6" t="s">
        <v>55</v>
      </c>
      <c r="W5" s="6">
        <v>1</v>
      </c>
      <c r="X5" s="6"/>
      <c r="Y5" s="6"/>
      <c r="AF5" s="34">
        <v>1</v>
      </c>
      <c r="AG5" s="34" t="s">
        <v>71</v>
      </c>
      <c r="AH5" s="34" t="s">
        <v>192</v>
      </c>
      <c r="AI5" s="35"/>
      <c r="AJ5" s="35" t="s">
        <v>194</v>
      </c>
      <c r="AN5" s="37">
        <v>2</v>
      </c>
      <c r="AO5" s="37" t="s">
        <v>71</v>
      </c>
      <c r="AP5" s="37" t="s">
        <v>162</v>
      </c>
      <c r="AQ5" s="37"/>
      <c r="AR5" s="38"/>
      <c r="AZ5" s="42" t="s">
        <v>114</v>
      </c>
      <c r="BA5" s="42" t="s">
        <v>116</v>
      </c>
      <c r="BB5" s="41"/>
      <c r="BC5" s="42" t="s">
        <v>232</v>
      </c>
      <c r="BD5" s="42" t="s">
        <v>228</v>
      </c>
    </row>
    <row r="6" spans="1:56" ht="45">
      <c r="A6" s="6">
        <v>16</v>
      </c>
      <c r="B6" s="6">
        <v>4</v>
      </c>
      <c r="C6" s="6" t="s">
        <v>45</v>
      </c>
      <c r="D6" s="6">
        <v>21</v>
      </c>
      <c r="E6" s="6" t="s">
        <v>58</v>
      </c>
      <c r="F6" s="6">
        <v>1</v>
      </c>
      <c r="G6" s="6" t="s">
        <v>64</v>
      </c>
      <c r="H6" s="6">
        <v>1</v>
      </c>
      <c r="I6" s="6" t="s">
        <v>105</v>
      </c>
      <c r="J6" s="6" t="s">
        <v>48</v>
      </c>
      <c r="K6" s="6">
        <v>1</v>
      </c>
      <c r="L6" s="6"/>
      <c r="M6" s="6">
        <v>0</v>
      </c>
      <c r="N6" s="6">
        <v>2</v>
      </c>
      <c r="O6" s="6" t="s">
        <v>59</v>
      </c>
      <c r="P6" s="6">
        <v>3</v>
      </c>
      <c r="Q6" s="6" t="s">
        <v>50</v>
      </c>
      <c r="R6" s="6">
        <v>1</v>
      </c>
      <c r="S6" s="6" t="s">
        <v>84</v>
      </c>
      <c r="T6" s="6" t="s">
        <v>54</v>
      </c>
      <c r="U6" s="6">
        <v>2</v>
      </c>
      <c r="V6" s="6" t="s">
        <v>65</v>
      </c>
      <c r="W6" s="6">
        <v>1</v>
      </c>
      <c r="X6" s="6" t="s">
        <v>107</v>
      </c>
      <c r="Y6" s="6" t="s">
        <v>109</v>
      </c>
      <c r="AF6" s="36">
        <v>1</v>
      </c>
      <c r="AG6" s="36" t="s">
        <v>71</v>
      </c>
      <c r="AH6" s="36" t="s">
        <v>195</v>
      </c>
      <c r="AI6" s="37"/>
      <c r="AJ6" s="37" t="s">
        <v>198</v>
      </c>
      <c r="AN6" s="37">
        <v>1</v>
      </c>
      <c r="AO6" s="37" t="s">
        <v>71</v>
      </c>
      <c r="AP6" s="37" t="s">
        <v>105</v>
      </c>
      <c r="AQ6" s="37"/>
      <c r="AR6" s="38"/>
      <c r="AZ6" s="42" t="s">
        <v>215</v>
      </c>
      <c r="BA6" s="42" t="s">
        <v>217</v>
      </c>
      <c r="BB6" s="41"/>
      <c r="BC6" s="42" t="s">
        <v>247</v>
      </c>
      <c r="BD6" s="42" t="s">
        <v>263</v>
      </c>
    </row>
    <row r="7" spans="1:56" ht="30">
      <c r="A7" s="7">
        <v>7</v>
      </c>
      <c r="B7" s="7">
        <v>4</v>
      </c>
      <c r="C7" s="7" t="s">
        <v>45</v>
      </c>
      <c r="D7" s="7">
        <v>19</v>
      </c>
      <c r="E7" s="7" t="s">
        <v>71</v>
      </c>
      <c r="F7" s="7">
        <v>2</v>
      </c>
      <c r="G7" s="7" t="s">
        <v>79</v>
      </c>
      <c r="H7" s="7">
        <v>2</v>
      </c>
      <c r="I7" s="7" t="s">
        <v>80</v>
      </c>
      <c r="J7" s="7" t="s">
        <v>48</v>
      </c>
      <c r="K7" s="7">
        <v>1</v>
      </c>
      <c r="L7" s="7"/>
      <c r="M7" s="7">
        <v>1</v>
      </c>
      <c r="N7" s="7">
        <v>3</v>
      </c>
      <c r="O7" s="7" t="s">
        <v>59</v>
      </c>
      <c r="P7" s="7">
        <v>3</v>
      </c>
      <c r="Q7" s="7" t="s">
        <v>81</v>
      </c>
      <c r="R7" s="7">
        <v>1</v>
      </c>
      <c r="S7" s="7" t="s">
        <v>65</v>
      </c>
      <c r="T7" s="7" t="s">
        <v>54</v>
      </c>
      <c r="U7" s="7">
        <v>2</v>
      </c>
      <c r="V7" s="7" t="s">
        <v>67</v>
      </c>
      <c r="W7" s="7">
        <v>1</v>
      </c>
      <c r="X7" s="7"/>
      <c r="Y7" s="7"/>
      <c r="AF7" s="34">
        <v>1</v>
      </c>
      <c r="AG7" s="34" t="s">
        <v>58</v>
      </c>
      <c r="AH7" s="34" t="s">
        <v>76</v>
      </c>
      <c r="AI7" s="35"/>
      <c r="AJ7" s="35"/>
      <c r="AN7" s="37">
        <v>1</v>
      </c>
      <c r="AO7" s="37" t="s">
        <v>58</v>
      </c>
      <c r="AP7" s="37" t="s">
        <v>105</v>
      </c>
      <c r="AQ7" s="37" t="s">
        <v>107</v>
      </c>
      <c r="AR7" s="38" t="s">
        <v>109</v>
      </c>
      <c r="AZ7" s="42" t="s">
        <v>184</v>
      </c>
      <c r="BA7" s="42" t="s">
        <v>186</v>
      </c>
      <c r="BB7" s="41"/>
      <c r="BC7" s="42" t="s">
        <v>242</v>
      </c>
      <c r="BD7" s="42" t="s">
        <v>194</v>
      </c>
    </row>
    <row r="8" spans="1:56" ht="45">
      <c r="A8" s="6">
        <v>55</v>
      </c>
      <c r="B8" s="6">
        <v>5</v>
      </c>
      <c r="C8" s="6" t="s">
        <v>123</v>
      </c>
      <c r="D8" s="6">
        <v>21</v>
      </c>
      <c r="E8" s="6" t="s">
        <v>71</v>
      </c>
      <c r="F8" s="6">
        <v>2</v>
      </c>
      <c r="G8" s="6" t="s">
        <v>79</v>
      </c>
      <c r="H8" s="6">
        <v>2</v>
      </c>
      <c r="I8" s="6" t="s">
        <v>80</v>
      </c>
      <c r="J8" s="6" t="s">
        <v>48</v>
      </c>
      <c r="K8" s="6">
        <v>1</v>
      </c>
      <c r="L8" s="6"/>
      <c r="M8" s="6">
        <v>1</v>
      </c>
      <c r="N8" s="6">
        <v>1</v>
      </c>
      <c r="O8" s="6" t="s">
        <v>59</v>
      </c>
      <c r="P8" s="6">
        <v>2</v>
      </c>
      <c r="Q8" s="6" t="s">
        <v>124</v>
      </c>
      <c r="R8" s="6">
        <v>2</v>
      </c>
      <c r="S8" s="6" t="s">
        <v>65</v>
      </c>
      <c r="T8" s="6" t="s">
        <v>50</v>
      </c>
      <c r="U8" s="6">
        <v>1</v>
      </c>
      <c r="V8" s="6" t="s">
        <v>84</v>
      </c>
      <c r="W8" s="6">
        <v>2</v>
      </c>
      <c r="X8" s="6"/>
      <c r="Y8" s="6" t="s">
        <v>228</v>
      </c>
      <c r="AF8" s="36">
        <v>1</v>
      </c>
      <c r="AG8" s="36" t="s">
        <v>58</v>
      </c>
      <c r="AH8" s="36" t="s">
        <v>165</v>
      </c>
      <c r="AI8" s="37"/>
      <c r="AJ8" s="37" t="s">
        <v>168</v>
      </c>
      <c r="AN8" s="35">
        <v>1</v>
      </c>
      <c r="AO8" s="35" t="s">
        <v>71</v>
      </c>
      <c r="AP8" s="35" t="s">
        <v>80</v>
      </c>
      <c r="AQ8" s="35"/>
      <c r="AR8" s="39"/>
      <c r="AZ8" s="42" t="s">
        <v>219</v>
      </c>
      <c r="BA8" s="42" t="s">
        <v>221</v>
      </c>
      <c r="BB8" s="41"/>
      <c r="BC8" s="42" t="s">
        <v>267</v>
      </c>
      <c r="BD8" s="42" t="s">
        <v>276</v>
      </c>
    </row>
    <row r="9" spans="1:56" ht="75">
      <c r="A9" s="6">
        <v>41</v>
      </c>
      <c r="B9" s="6">
        <v>5</v>
      </c>
      <c r="C9" s="6" t="s">
        <v>45</v>
      </c>
      <c r="D9" s="6">
        <v>20</v>
      </c>
      <c r="E9" s="6" t="s">
        <v>58</v>
      </c>
      <c r="F9" s="6">
        <v>1</v>
      </c>
      <c r="G9" s="6" t="s">
        <v>64</v>
      </c>
      <c r="H9" s="6">
        <v>1</v>
      </c>
      <c r="I9" s="6" t="s">
        <v>80</v>
      </c>
      <c r="J9" s="6" t="s">
        <v>48</v>
      </c>
      <c r="K9" s="6">
        <v>1</v>
      </c>
      <c r="L9" s="6"/>
      <c r="M9" s="6">
        <v>1</v>
      </c>
      <c r="N9" s="6">
        <v>-1</v>
      </c>
      <c r="O9" s="6" t="s">
        <v>59</v>
      </c>
      <c r="P9" s="6">
        <v>0</v>
      </c>
      <c r="Q9" s="6" t="s">
        <v>50</v>
      </c>
      <c r="R9" s="6">
        <v>1</v>
      </c>
      <c r="S9" s="6" t="s">
        <v>51</v>
      </c>
      <c r="T9" s="6" t="s">
        <v>54</v>
      </c>
      <c r="U9" s="6">
        <v>2</v>
      </c>
      <c r="V9" s="6" t="s">
        <v>55</v>
      </c>
      <c r="W9" s="6">
        <v>1</v>
      </c>
      <c r="X9" s="6"/>
      <c r="Y9" s="6"/>
      <c r="AF9" s="34">
        <v>2</v>
      </c>
      <c r="AG9" s="34" t="s">
        <v>71</v>
      </c>
      <c r="AH9" s="34" t="s">
        <v>142</v>
      </c>
      <c r="AI9" s="35" t="s">
        <v>146</v>
      </c>
      <c r="AJ9" s="35"/>
      <c r="AN9" s="37">
        <v>2</v>
      </c>
      <c r="AO9" s="37" t="s">
        <v>71</v>
      </c>
      <c r="AP9" s="37" t="s">
        <v>80</v>
      </c>
      <c r="AQ9" s="37"/>
      <c r="AR9" s="38" t="s">
        <v>228</v>
      </c>
      <c r="AZ9" s="42" t="s">
        <v>107</v>
      </c>
      <c r="BA9" s="42" t="s">
        <v>109</v>
      </c>
      <c r="BB9" s="41"/>
      <c r="BC9" s="42" t="s">
        <v>177</v>
      </c>
      <c r="BD9" s="42" t="s">
        <v>224</v>
      </c>
    </row>
    <row r="10" spans="1:56" ht="45">
      <c r="A10" s="7">
        <v>72</v>
      </c>
      <c r="B10" s="7">
        <v>5</v>
      </c>
      <c r="C10" s="7" t="s">
        <v>123</v>
      </c>
      <c r="D10" s="7">
        <v>20</v>
      </c>
      <c r="E10" s="7" t="s">
        <v>71</v>
      </c>
      <c r="F10" s="7">
        <v>2</v>
      </c>
      <c r="G10" s="7" t="s">
        <v>79</v>
      </c>
      <c r="H10" s="7">
        <v>2</v>
      </c>
      <c r="I10" s="7" t="s">
        <v>272</v>
      </c>
      <c r="J10" s="7" t="s">
        <v>48</v>
      </c>
      <c r="K10" s="7">
        <v>1</v>
      </c>
      <c r="L10" s="7"/>
      <c r="M10" s="7">
        <v>0</v>
      </c>
      <c r="N10" s="7">
        <v>3</v>
      </c>
      <c r="O10" s="7"/>
      <c r="P10" s="7">
        <v>2</v>
      </c>
      <c r="Q10" s="7" t="s">
        <v>124</v>
      </c>
      <c r="R10" s="7">
        <v>2</v>
      </c>
      <c r="S10" s="7" t="s">
        <v>55</v>
      </c>
      <c r="T10" s="7" t="s">
        <v>50</v>
      </c>
      <c r="U10" s="7">
        <v>1</v>
      </c>
      <c r="V10" s="7" t="s">
        <v>98</v>
      </c>
      <c r="W10" s="7">
        <v>2</v>
      </c>
      <c r="X10" s="7"/>
      <c r="Y10" s="7"/>
      <c r="AF10" s="36">
        <v>2</v>
      </c>
      <c r="AG10" s="36" t="s">
        <v>71</v>
      </c>
      <c r="AH10" s="36" t="s">
        <v>258</v>
      </c>
      <c r="AI10" s="37" t="s">
        <v>250</v>
      </c>
      <c r="AJ10" s="37" t="s">
        <v>260</v>
      </c>
      <c r="AN10" s="37">
        <v>1</v>
      </c>
      <c r="AO10" s="37" t="s">
        <v>58</v>
      </c>
      <c r="AP10" s="37" t="s">
        <v>80</v>
      </c>
      <c r="AQ10" s="37"/>
      <c r="AR10" s="38"/>
      <c r="AZ10" s="42" t="s">
        <v>211</v>
      </c>
      <c r="BA10" s="42" t="s">
        <v>213</v>
      </c>
      <c r="BB10" s="41"/>
      <c r="BC10" s="42" t="s">
        <v>111</v>
      </c>
      <c r="BD10" s="42" t="s">
        <v>201</v>
      </c>
    </row>
    <row r="11" spans="1:56" ht="45">
      <c r="A11" s="6">
        <v>5</v>
      </c>
      <c r="B11" s="6">
        <v>4</v>
      </c>
      <c r="C11" s="6" t="s">
        <v>45</v>
      </c>
      <c r="D11" s="6">
        <v>19</v>
      </c>
      <c r="E11" s="6" t="s">
        <v>71</v>
      </c>
      <c r="F11" s="6">
        <v>2</v>
      </c>
      <c r="G11" s="6" t="s">
        <v>46</v>
      </c>
      <c r="H11" s="6"/>
      <c r="I11" s="6" t="s">
        <v>47</v>
      </c>
      <c r="J11" s="6" t="s">
        <v>48</v>
      </c>
      <c r="K11" s="6">
        <v>1</v>
      </c>
      <c r="L11" s="6"/>
      <c r="M11" s="6">
        <v>2</v>
      </c>
      <c r="N11" s="6">
        <v>3</v>
      </c>
      <c r="O11" s="6" t="s">
        <v>59</v>
      </c>
      <c r="P11" s="6">
        <v>3</v>
      </c>
      <c r="Q11" s="6" t="s">
        <v>50</v>
      </c>
      <c r="R11" s="6">
        <v>1</v>
      </c>
      <c r="S11" s="6" t="s">
        <v>65</v>
      </c>
      <c r="T11" s="6" t="s">
        <v>54</v>
      </c>
      <c r="U11" s="6">
        <v>2</v>
      </c>
      <c r="V11" s="6" t="s">
        <v>67</v>
      </c>
      <c r="W11" s="6">
        <v>1</v>
      </c>
      <c r="X11" s="6" t="s">
        <v>73</v>
      </c>
      <c r="Y11" s="6"/>
      <c r="AF11" s="34">
        <v>2</v>
      </c>
      <c r="AG11" s="34" t="s">
        <v>71</v>
      </c>
      <c r="AH11" s="34" t="s">
        <v>165</v>
      </c>
      <c r="AI11" s="35"/>
      <c r="AJ11" s="35" t="s">
        <v>263</v>
      </c>
      <c r="AN11" s="37">
        <v>2</v>
      </c>
      <c r="AO11" s="37" t="s">
        <v>71</v>
      </c>
      <c r="AP11" s="37" t="s">
        <v>272</v>
      </c>
      <c r="AQ11" s="37"/>
      <c r="AR11" s="38"/>
      <c r="AZ11" s="42" t="s">
        <v>61</v>
      </c>
      <c r="BA11" s="42" t="s">
        <v>63</v>
      </c>
      <c r="BB11" s="41"/>
      <c r="BC11" s="42" t="s">
        <v>73</v>
      </c>
      <c r="BD11" s="42" t="s">
        <v>171</v>
      </c>
    </row>
    <row r="12" spans="1:56" ht="45">
      <c r="A12" s="6">
        <v>8</v>
      </c>
      <c r="B12" s="6">
        <v>4</v>
      </c>
      <c r="C12" s="6" t="s">
        <v>45</v>
      </c>
      <c r="D12" s="6">
        <v>19</v>
      </c>
      <c r="E12" s="6" t="s">
        <v>71</v>
      </c>
      <c r="F12" s="6">
        <v>2</v>
      </c>
      <c r="G12" s="6" t="s">
        <v>79</v>
      </c>
      <c r="H12" s="6">
        <v>2</v>
      </c>
      <c r="I12" s="6" t="s">
        <v>47</v>
      </c>
      <c r="J12" s="6" t="s">
        <v>48</v>
      </c>
      <c r="K12" s="6">
        <v>1</v>
      </c>
      <c r="L12" s="6"/>
      <c r="M12" s="6">
        <v>1</v>
      </c>
      <c r="N12" s="6">
        <v>3</v>
      </c>
      <c r="O12" s="6" t="s">
        <v>59</v>
      </c>
      <c r="P12" s="6">
        <v>3</v>
      </c>
      <c r="Q12" s="6" t="s">
        <v>50</v>
      </c>
      <c r="R12" s="6">
        <v>1</v>
      </c>
      <c r="S12" s="6" t="s">
        <v>84</v>
      </c>
      <c r="T12" s="6" t="s">
        <v>54</v>
      </c>
      <c r="U12" s="6">
        <v>2</v>
      </c>
      <c r="V12" s="6" t="s">
        <v>65</v>
      </c>
      <c r="W12" s="6">
        <v>1</v>
      </c>
      <c r="X12" s="6" t="s">
        <v>86</v>
      </c>
      <c r="Y12" s="6" t="s">
        <v>88</v>
      </c>
      <c r="AF12" s="36">
        <v>2</v>
      </c>
      <c r="AG12" s="36" t="s">
        <v>71</v>
      </c>
      <c r="AH12" s="36" t="s">
        <v>274</v>
      </c>
      <c r="AI12" s="37"/>
      <c r="AJ12" s="37" t="s">
        <v>276</v>
      </c>
      <c r="AZ12" s="42" t="s">
        <v>173</v>
      </c>
      <c r="BA12" s="42" t="s">
        <v>175</v>
      </c>
      <c r="BB12" s="41"/>
      <c r="BC12" s="42" t="s">
        <v>146</v>
      </c>
      <c r="BD12" s="42" t="s">
        <v>206</v>
      </c>
    </row>
    <row r="13" spans="1:56" ht="60">
      <c r="A13" s="7">
        <v>10</v>
      </c>
      <c r="B13" s="7">
        <v>4</v>
      </c>
      <c r="C13" s="7" t="s">
        <v>45</v>
      </c>
      <c r="D13" s="7">
        <v>19</v>
      </c>
      <c r="E13" s="7" t="s">
        <v>71</v>
      </c>
      <c r="F13" s="7">
        <v>2</v>
      </c>
      <c r="G13" s="7" t="s">
        <v>79</v>
      </c>
      <c r="H13" s="7">
        <v>2</v>
      </c>
      <c r="I13" s="7" t="s">
        <v>47</v>
      </c>
      <c r="J13" s="7" t="s">
        <v>48</v>
      </c>
      <c r="K13" s="7">
        <v>1</v>
      </c>
      <c r="L13" s="7"/>
      <c r="M13" s="7">
        <v>0</v>
      </c>
      <c r="N13" s="7">
        <v>1</v>
      </c>
      <c r="O13" s="7" t="s">
        <v>59</v>
      </c>
      <c r="P13" s="7">
        <v>2</v>
      </c>
      <c r="Q13" s="7" t="s">
        <v>50</v>
      </c>
      <c r="R13" s="7">
        <v>1</v>
      </c>
      <c r="S13" s="7" t="s">
        <v>55</v>
      </c>
      <c r="T13" s="7" t="s">
        <v>54</v>
      </c>
      <c r="U13" s="7">
        <v>2</v>
      </c>
      <c r="V13" s="7" t="s">
        <v>84</v>
      </c>
      <c r="W13" s="7">
        <v>1</v>
      </c>
      <c r="X13" s="7"/>
      <c r="Y13" s="7"/>
      <c r="AF13" s="34">
        <v>2</v>
      </c>
      <c r="AG13" s="34" t="s">
        <v>58</v>
      </c>
      <c r="AH13" s="34" t="s">
        <v>156</v>
      </c>
      <c r="AI13" s="35"/>
      <c r="AJ13" s="35"/>
      <c r="AZ13" s="42" t="s">
        <v>131</v>
      </c>
      <c r="BA13" s="42" t="s">
        <v>129</v>
      </c>
      <c r="BB13" s="41"/>
      <c r="BC13" s="42" t="s">
        <v>161</v>
      </c>
      <c r="BD13" s="42" t="s">
        <v>209</v>
      </c>
    </row>
    <row r="14" spans="1:56" ht="75">
      <c r="A14" s="6">
        <v>11</v>
      </c>
      <c r="B14" s="6">
        <v>4</v>
      </c>
      <c r="C14" s="6" t="s">
        <v>45</v>
      </c>
      <c r="D14" s="6">
        <v>19</v>
      </c>
      <c r="E14" s="6" t="s">
        <v>71</v>
      </c>
      <c r="F14" s="6">
        <v>2</v>
      </c>
      <c r="G14" s="6" t="s">
        <v>79</v>
      </c>
      <c r="H14" s="6">
        <v>2</v>
      </c>
      <c r="I14" s="6" t="s">
        <v>47</v>
      </c>
      <c r="J14" s="6" t="s">
        <v>48</v>
      </c>
      <c r="K14" s="6">
        <v>1</v>
      </c>
      <c r="L14" s="6"/>
      <c r="M14" s="6">
        <v>2</v>
      </c>
      <c r="N14" s="6">
        <v>2</v>
      </c>
      <c r="O14" s="6" t="s">
        <v>59</v>
      </c>
      <c r="P14" s="6">
        <v>2</v>
      </c>
      <c r="Q14" s="6" t="s">
        <v>50</v>
      </c>
      <c r="R14" s="6">
        <v>1</v>
      </c>
      <c r="S14" s="6" t="s">
        <v>55</v>
      </c>
      <c r="T14" s="6" t="s">
        <v>54</v>
      </c>
      <c r="U14" s="6">
        <v>2</v>
      </c>
      <c r="V14" s="6" t="s">
        <v>84</v>
      </c>
      <c r="W14" s="6">
        <v>1</v>
      </c>
      <c r="X14" s="6" t="s">
        <v>94</v>
      </c>
      <c r="Y14" s="6" t="s">
        <v>96</v>
      </c>
      <c r="AF14" s="36">
        <v>2</v>
      </c>
      <c r="AG14" s="36" t="s">
        <v>58</v>
      </c>
      <c r="AH14" s="36"/>
      <c r="AI14" s="37" t="s">
        <v>242</v>
      </c>
      <c r="AJ14" s="37"/>
      <c r="AZ14" s="42" t="s">
        <v>155</v>
      </c>
      <c r="BA14" s="42" t="s">
        <v>153</v>
      </c>
      <c r="BB14" s="41"/>
      <c r="BC14" s="42" t="s">
        <v>133</v>
      </c>
      <c r="BD14" s="42" t="s">
        <v>244</v>
      </c>
    </row>
    <row r="15" spans="1:56" ht="120">
      <c r="A15" s="7">
        <v>12</v>
      </c>
      <c r="B15" s="7">
        <v>4</v>
      </c>
      <c r="C15" s="7" t="s">
        <v>45</v>
      </c>
      <c r="D15" s="7">
        <v>19</v>
      </c>
      <c r="E15" s="7" t="s">
        <v>71</v>
      </c>
      <c r="F15" s="7">
        <v>2</v>
      </c>
      <c r="G15" s="7" t="s">
        <v>79</v>
      </c>
      <c r="H15" s="7">
        <v>2</v>
      </c>
      <c r="I15" s="7" t="s">
        <v>47</v>
      </c>
      <c r="J15" s="7" t="s">
        <v>48</v>
      </c>
      <c r="K15" s="7">
        <v>1</v>
      </c>
      <c r="L15" s="7"/>
      <c r="M15" s="7">
        <v>-1</v>
      </c>
      <c r="N15" s="7">
        <v>1</v>
      </c>
      <c r="O15" s="7" t="s">
        <v>59</v>
      </c>
      <c r="P15" s="7">
        <v>2</v>
      </c>
      <c r="Q15" s="7" t="s">
        <v>50</v>
      </c>
      <c r="R15" s="7">
        <v>1</v>
      </c>
      <c r="S15" s="7" t="s">
        <v>67</v>
      </c>
      <c r="T15" s="7" t="s">
        <v>54</v>
      </c>
      <c r="U15" s="7">
        <v>2</v>
      </c>
      <c r="V15" s="7" t="s">
        <v>98</v>
      </c>
      <c r="W15" s="7">
        <v>1</v>
      </c>
      <c r="X15" s="7"/>
      <c r="Y15" s="7"/>
      <c r="AF15" s="34">
        <v>2</v>
      </c>
      <c r="AG15" s="34" t="s">
        <v>58</v>
      </c>
      <c r="AH15" s="34" t="s">
        <v>253</v>
      </c>
      <c r="AI15" s="35" t="s">
        <v>257</v>
      </c>
      <c r="AJ15" s="35" t="s">
        <v>255</v>
      </c>
      <c r="AQ15" t="s">
        <v>633</v>
      </c>
      <c r="AZ15" s="42" t="s">
        <v>90</v>
      </c>
      <c r="BA15" s="42" t="s">
        <v>92</v>
      </c>
      <c r="BB15" s="41"/>
      <c r="BC15" s="42" t="s">
        <v>188</v>
      </c>
      <c r="BD15" s="42" t="s">
        <v>168</v>
      </c>
    </row>
    <row r="16" spans="1:56" ht="75">
      <c r="A16" s="6">
        <v>13</v>
      </c>
      <c r="B16" s="6">
        <v>4</v>
      </c>
      <c r="C16" s="6" t="s">
        <v>45</v>
      </c>
      <c r="D16" s="6">
        <v>19</v>
      </c>
      <c r="E16" s="6" t="s">
        <v>71</v>
      </c>
      <c r="F16" s="6">
        <v>2</v>
      </c>
      <c r="G16" s="6" t="s">
        <v>79</v>
      </c>
      <c r="H16" s="6">
        <v>2</v>
      </c>
      <c r="I16" s="6" t="s">
        <v>47</v>
      </c>
      <c r="J16" s="6" t="s">
        <v>48</v>
      </c>
      <c r="K16" s="6">
        <v>1</v>
      </c>
      <c r="L16" s="6"/>
      <c r="M16" s="6">
        <v>-2</v>
      </c>
      <c r="N16" s="6">
        <v>2</v>
      </c>
      <c r="O16" s="6" t="s">
        <v>49</v>
      </c>
      <c r="P16" s="6">
        <v>1</v>
      </c>
      <c r="Q16" s="6" t="s">
        <v>50</v>
      </c>
      <c r="R16" s="6">
        <v>1</v>
      </c>
      <c r="S16" s="6" t="s">
        <v>67</v>
      </c>
      <c r="T16" s="6" t="s">
        <v>54</v>
      </c>
      <c r="U16" s="6">
        <v>2</v>
      </c>
      <c r="V16" s="6" t="s">
        <v>98</v>
      </c>
      <c r="W16" s="6">
        <v>1</v>
      </c>
      <c r="X16" s="6"/>
      <c r="Y16" s="6"/>
      <c r="AF16" s="36">
        <v>2</v>
      </c>
      <c r="AG16" s="36" t="s">
        <v>58</v>
      </c>
      <c r="AH16" s="36" t="s">
        <v>281</v>
      </c>
      <c r="AI16" s="37"/>
      <c r="AJ16" s="37"/>
      <c r="AZ16" s="42" t="s">
        <v>102</v>
      </c>
      <c r="BA16" s="42" t="s">
        <v>104</v>
      </c>
      <c r="BB16" s="41"/>
      <c r="BC16" s="42" t="s">
        <v>250</v>
      </c>
      <c r="BD16" s="42" t="s">
        <v>198</v>
      </c>
    </row>
    <row r="17" spans="1:56" ht="60">
      <c r="A17" s="7">
        <v>14</v>
      </c>
      <c r="B17" s="7">
        <v>4</v>
      </c>
      <c r="C17" s="7" t="s">
        <v>45</v>
      </c>
      <c r="D17" s="7">
        <v>18</v>
      </c>
      <c r="E17" s="7" t="s">
        <v>71</v>
      </c>
      <c r="F17" s="7">
        <v>2</v>
      </c>
      <c r="G17" s="7" t="s">
        <v>79</v>
      </c>
      <c r="H17" s="7">
        <v>2</v>
      </c>
      <c r="I17" s="7" t="s">
        <v>47</v>
      </c>
      <c r="J17" s="7" t="s">
        <v>48</v>
      </c>
      <c r="K17" s="7">
        <v>1</v>
      </c>
      <c r="L17" s="7"/>
      <c r="M17" s="7">
        <v>-2</v>
      </c>
      <c r="N17" s="7">
        <v>1</v>
      </c>
      <c r="O17" s="7" t="s">
        <v>59</v>
      </c>
      <c r="P17" s="7">
        <v>2</v>
      </c>
      <c r="Q17" s="7" t="s">
        <v>50</v>
      </c>
      <c r="R17" s="7">
        <v>1</v>
      </c>
      <c r="S17" s="7" t="s">
        <v>67</v>
      </c>
      <c r="T17" s="7" t="s">
        <v>54</v>
      </c>
      <c r="U17" s="7">
        <v>2</v>
      </c>
      <c r="V17" s="7" t="s">
        <v>98</v>
      </c>
      <c r="W17" s="7">
        <v>1</v>
      </c>
      <c r="X17" s="7"/>
      <c r="Y17" s="7"/>
      <c r="AF17" s="34">
        <v>2</v>
      </c>
      <c r="AG17" s="34" t="s">
        <v>58</v>
      </c>
      <c r="AH17" s="34" t="s">
        <v>281</v>
      </c>
      <c r="AI17" s="35" t="s">
        <v>285</v>
      </c>
      <c r="AJ17" s="35"/>
      <c r="AZ17" s="42" t="s">
        <v>118</v>
      </c>
      <c r="BA17" s="42" t="s">
        <v>120</v>
      </c>
      <c r="BB17" s="41"/>
      <c r="BC17" s="42" t="s">
        <v>149</v>
      </c>
      <c r="BD17" s="42"/>
    </row>
    <row r="18" spans="1:56" ht="45">
      <c r="A18" s="6">
        <v>15</v>
      </c>
      <c r="B18" s="6">
        <v>4</v>
      </c>
      <c r="C18" s="6" t="s">
        <v>45</v>
      </c>
      <c r="D18" s="6">
        <v>20</v>
      </c>
      <c r="E18" s="6" t="s">
        <v>71</v>
      </c>
      <c r="F18" s="6">
        <v>2</v>
      </c>
      <c r="G18" s="6" t="s">
        <v>79</v>
      </c>
      <c r="H18" s="6">
        <v>2</v>
      </c>
      <c r="I18" s="6" t="s">
        <v>47</v>
      </c>
      <c r="J18" s="6" t="s">
        <v>48</v>
      </c>
      <c r="K18" s="6">
        <v>1</v>
      </c>
      <c r="L18" s="6"/>
      <c r="M18" s="6">
        <v>-1</v>
      </c>
      <c r="N18" s="6">
        <v>2</v>
      </c>
      <c r="O18" s="6" t="s">
        <v>59</v>
      </c>
      <c r="P18" s="6">
        <v>3</v>
      </c>
      <c r="Q18" s="6" t="s">
        <v>50</v>
      </c>
      <c r="R18" s="6">
        <v>1</v>
      </c>
      <c r="S18" s="6" t="s">
        <v>67</v>
      </c>
      <c r="T18" s="6" t="s">
        <v>54</v>
      </c>
      <c r="U18" s="6">
        <v>2</v>
      </c>
      <c r="V18" s="6" t="s">
        <v>98</v>
      </c>
      <c r="W18" s="6">
        <v>1</v>
      </c>
      <c r="X18" s="6" t="s">
        <v>102</v>
      </c>
      <c r="Y18" s="6" t="s">
        <v>104</v>
      </c>
      <c r="AZ18" s="42" t="s">
        <v>86</v>
      </c>
      <c r="BA18" s="42" t="s">
        <v>88</v>
      </c>
      <c r="BB18" s="41"/>
      <c r="BC18" s="42" t="s">
        <v>285</v>
      </c>
      <c r="BD18" s="42"/>
    </row>
    <row r="19" spans="1:56" ht="30">
      <c r="A19" s="7">
        <v>17</v>
      </c>
      <c r="B19" s="7">
        <v>4</v>
      </c>
      <c r="C19" s="7" t="s">
        <v>45</v>
      </c>
      <c r="D19" s="7">
        <v>20</v>
      </c>
      <c r="E19" s="7" t="s">
        <v>71</v>
      </c>
      <c r="F19" s="7">
        <v>2</v>
      </c>
      <c r="G19" s="7" t="s">
        <v>79</v>
      </c>
      <c r="H19" s="7">
        <v>2</v>
      </c>
      <c r="I19" s="7" t="s">
        <v>47</v>
      </c>
      <c r="J19" s="7" t="s">
        <v>48</v>
      </c>
      <c r="K19" s="7">
        <v>1</v>
      </c>
      <c r="L19" s="7"/>
      <c r="M19" s="7">
        <v>2</v>
      </c>
      <c r="N19" s="7">
        <v>3</v>
      </c>
      <c r="O19" s="7" t="s">
        <v>59</v>
      </c>
      <c r="P19" s="7">
        <v>3</v>
      </c>
      <c r="Q19" s="7" t="s">
        <v>50</v>
      </c>
      <c r="R19" s="7">
        <v>1</v>
      </c>
      <c r="S19" s="7" t="s">
        <v>84</v>
      </c>
      <c r="T19" s="7" t="s">
        <v>54</v>
      </c>
      <c r="U19" s="7">
        <v>2</v>
      </c>
      <c r="V19" s="7" t="s">
        <v>65</v>
      </c>
      <c r="W19" s="7">
        <v>1</v>
      </c>
      <c r="X19" s="7" t="s">
        <v>111</v>
      </c>
      <c r="Y19" s="7"/>
      <c r="AZ19" s="42" t="s">
        <v>280</v>
      </c>
      <c r="BA19" s="42" t="s">
        <v>278</v>
      </c>
      <c r="BB19" s="41"/>
      <c r="BC19" s="42" t="s">
        <v>127</v>
      </c>
      <c r="BD19" s="42"/>
    </row>
    <row r="20" spans="1:56" ht="30">
      <c r="A20" s="6">
        <v>18</v>
      </c>
      <c r="B20" s="6">
        <v>4</v>
      </c>
      <c r="C20" s="6" t="s">
        <v>45</v>
      </c>
      <c r="D20" s="6">
        <v>20</v>
      </c>
      <c r="E20" s="6" t="s">
        <v>71</v>
      </c>
      <c r="F20" s="6">
        <v>2</v>
      </c>
      <c r="G20" s="6" t="s">
        <v>79</v>
      </c>
      <c r="H20" s="6">
        <v>2</v>
      </c>
      <c r="I20" s="6" t="s">
        <v>47</v>
      </c>
      <c r="J20" s="6" t="s">
        <v>48</v>
      </c>
      <c r="K20" s="6">
        <v>1</v>
      </c>
      <c r="L20" s="6"/>
      <c r="M20" s="6">
        <v>-1</v>
      </c>
      <c r="N20" s="6">
        <v>2</v>
      </c>
      <c r="O20" s="6" t="s">
        <v>59</v>
      </c>
      <c r="P20" s="6">
        <v>2</v>
      </c>
      <c r="Q20" s="6" t="s">
        <v>50</v>
      </c>
      <c r="R20" s="6">
        <v>1</v>
      </c>
      <c r="S20" s="6" t="s">
        <v>67</v>
      </c>
      <c r="T20" s="6" t="s">
        <v>54</v>
      </c>
      <c r="U20" s="6">
        <v>2</v>
      </c>
      <c r="V20" s="6" t="s">
        <v>98</v>
      </c>
      <c r="W20" s="6">
        <v>1</v>
      </c>
      <c r="X20" s="6" t="s">
        <v>114</v>
      </c>
      <c r="Y20" s="6" t="s">
        <v>116</v>
      </c>
      <c r="AZ20" s="42" t="s">
        <v>94</v>
      </c>
      <c r="BA20" s="42" t="s">
        <v>96</v>
      </c>
      <c r="BB20" s="41"/>
      <c r="BC20" s="42" t="s">
        <v>121</v>
      </c>
      <c r="BD20" s="42"/>
    </row>
    <row r="21" spans="1:56" ht="45">
      <c r="A21" s="7">
        <v>19</v>
      </c>
      <c r="B21" s="7">
        <v>4</v>
      </c>
      <c r="C21" s="7" t="s">
        <v>45</v>
      </c>
      <c r="D21" s="7">
        <v>19</v>
      </c>
      <c r="E21" s="7" t="s">
        <v>71</v>
      </c>
      <c r="F21" s="7">
        <v>2</v>
      </c>
      <c r="G21" s="7" t="s">
        <v>79</v>
      </c>
      <c r="H21" s="7">
        <v>2</v>
      </c>
      <c r="I21" s="7" t="s">
        <v>47</v>
      </c>
      <c r="J21" s="7" t="s">
        <v>48</v>
      </c>
      <c r="K21" s="7">
        <v>1</v>
      </c>
      <c r="L21" s="7"/>
      <c r="M21" s="7">
        <v>2</v>
      </c>
      <c r="N21" s="7">
        <v>2</v>
      </c>
      <c r="O21" s="7" t="s">
        <v>59</v>
      </c>
      <c r="P21" s="7">
        <v>3</v>
      </c>
      <c r="Q21" s="7" t="s">
        <v>50</v>
      </c>
      <c r="R21" s="7">
        <v>1</v>
      </c>
      <c r="S21" s="7" t="s">
        <v>67</v>
      </c>
      <c r="T21" s="7" t="s">
        <v>54</v>
      </c>
      <c r="U21" s="7">
        <v>2</v>
      </c>
      <c r="V21" s="7" t="s">
        <v>98</v>
      </c>
      <c r="W21" s="7">
        <v>1</v>
      </c>
      <c r="X21" s="7" t="s">
        <v>118</v>
      </c>
      <c r="Y21" s="7" t="s">
        <v>120</v>
      </c>
      <c r="AZ21" s="42" t="s">
        <v>141</v>
      </c>
      <c r="BA21" s="42" t="s">
        <v>139</v>
      </c>
      <c r="BB21" s="41"/>
      <c r="BC21" s="42"/>
      <c r="BD21" s="41"/>
    </row>
    <row r="22" spans="1:56" ht="30">
      <c r="A22" s="6">
        <v>36</v>
      </c>
      <c r="B22" s="6">
        <v>5</v>
      </c>
      <c r="C22" s="6" t="s">
        <v>45</v>
      </c>
      <c r="D22" s="6">
        <v>19</v>
      </c>
      <c r="E22" s="6" t="s">
        <v>71</v>
      </c>
      <c r="F22" s="6">
        <v>2</v>
      </c>
      <c r="G22" s="6" t="s">
        <v>79</v>
      </c>
      <c r="H22" s="6">
        <v>2</v>
      </c>
      <c r="I22" s="6" t="s">
        <v>47</v>
      </c>
      <c r="J22" s="6" t="s">
        <v>48</v>
      </c>
      <c r="K22" s="6">
        <v>1</v>
      </c>
      <c r="L22" s="6"/>
      <c r="M22" s="6">
        <v>3</v>
      </c>
      <c r="N22" s="6">
        <v>3</v>
      </c>
      <c r="O22" s="6" t="s">
        <v>59</v>
      </c>
      <c r="P22" s="6">
        <v>3</v>
      </c>
      <c r="Q22" s="6" t="s">
        <v>50</v>
      </c>
      <c r="R22" s="6">
        <v>1</v>
      </c>
      <c r="S22" s="6" t="s">
        <v>65</v>
      </c>
      <c r="T22" s="6" t="s">
        <v>54</v>
      </c>
      <c r="U22" s="6">
        <v>2</v>
      </c>
      <c r="V22" s="6" t="s">
        <v>67</v>
      </c>
      <c r="W22" s="6">
        <v>1</v>
      </c>
      <c r="X22" s="6" t="s">
        <v>177</v>
      </c>
      <c r="Y22" s="6"/>
      <c r="AZ22" s="42" t="s">
        <v>270</v>
      </c>
      <c r="BA22" s="42" t="s">
        <v>240</v>
      </c>
      <c r="BB22" s="41"/>
      <c r="BC22" s="42"/>
      <c r="BD22" s="41"/>
    </row>
    <row r="23" spans="1:56">
      <c r="A23" s="6">
        <v>38</v>
      </c>
      <c r="B23" s="6">
        <v>5</v>
      </c>
      <c r="C23" s="6" t="s">
        <v>45</v>
      </c>
      <c r="D23" s="6">
        <v>20</v>
      </c>
      <c r="E23" s="6" t="s">
        <v>71</v>
      </c>
      <c r="F23" s="6">
        <v>2</v>
      </c>
      <c r="G23" s="6" t="s">
        <v>79</v>
      </c>
      <c r="H23" s="6">
        <v>2</v>
      </c>
      <c r="I23" s="6" t="s">
        <v>47</v>
      </c>
      <c r="J23" s="6" t="s">
        <v>48</v>
      </c>
      <c r="K23" s="6">
        <v>1</v>
      </c>
      <c r="L23" s="6"/>
      <c r="M23" s="6">
        <v>2</v>
      </c>
      <c r="N23" s="6">
        <v>2</v>
      </c>
      <c r="O23" s="6" t="s">
        <v>59</v>
      </c>
      <c r="P23" s="6">
        <v>3</v>
      </c>
      <c r="Q23" s="6" t="s">
        <v>50</v>
      </c>
      <c r="R23" s="6">
        <v>1</v>
      </c>
      <c r="S23" s="6" t="s">
        <v>65</v>
      </c>
      <c r="T23" s="6" t="s">
        <v>54</v>
      </c>
      <c r="U23" s="6">
        <v>2</v>
      </c>
      <c r="V23" s="6" t="s">
        <v>67</v>
      </c>
      <c r="W23" s="6">
        <v>1</v>
      </c>
      <c r="X23" s="6"/>
      <c r="Y23" s="6"/>
      <c r="AZ23" s="42" t="s">
        <v>250</v>
      </c>
      <c r="BA23" s="42" t="s">
        <v>260</v>
      </c>
      <c r="BB23" s="41"/>
      <c r="BC23" s="42"/>
      <c r="BD23" s="41"/>
    </row>
    <row r="24" spans="1:56" ht="105">
      <c r="A24" s="7">
        <v>40</v>
      </c>
      <c r="B24" s="7">
        <v>5</v>
      </c>
      <c r="C24" s="7" t="s">
        <v>45</v>
      </c>
      <c r="D24" s="7">
        <v>20</v>
      </c>
      <c r="E24" s="7" t="s">
        <v>71</v>
      </c>
      <c r="F24" s="7">
        <v>2</v>
      </c>
      <c r="G24" s="7" t="s">
        <v>79</v>
      </c>
      <c r="H24" s="7">
        <v>2</v>
      </c>
      <c r="I24" s="7" t="s">
        <v>47</v>
      </c>
      <c r="J24" s="7" t="s">
        <v>48</v>
      </c>
      <c r="K24" s="7">
        <v>1</v>
      </c>
      <c r="L24" s="7"/>
      <c r="M24" s="7">
        <v>1</v>
      </c>
      <c r="N24" s="7">
        <v>2</v>
      </c>
      <c r="O24" s="7" t="s">
        <v>59</v>
      </c>
      <c r="P24" s="7">
        <v>3</v>
      </c>
      <c r="Q24" s="7" t="s">
        <v>50</v>
      </c>
      <c r="R24" s="7">
        <v>1</v>
      </c>
      <c r="S24" s="7" t="s">
        <v>51</v>
      </c>
      <c r="T24" s="7" t="s">
        <v>54</v>
      </c>
      <c r="U24" s="7">
        <v>2</v>
      </c>
      <c r="V24" s="7" t="s">
        <v>55</v>
      </c>
      <c r="W24" s="7">
        <v>1</v>
      </c>
      <c r="X24" s="7" t="s">
        <v>188</v>
      </c>
      <c r="Y24" s="7"/>
      <c r="AZ24" s="42" t="s">
        <v>257</v>
      </c>
      <c r="BA24" s="42" t="s">
        <v>255</v>
      </c>
      <c r="BB24" s="41"/>
      <c r="BC24" s="42"/>
      <c r="BD24" s="41"/>
    </row>
    <row r="25" spans="1:56" ht="60">
      <c r="A25" s="7">
        <v>46</v>
      </c>
      <c r="B25" s="7">
        <v>5</v>
      </c>
      <c r="C25" s="7" t="s">
        <v>45</v>
      </c>
      <c r="D25" s="7">
        <v>20</v>
      </c>
      <c r="E25" s="7" t="s">
        <v>71</v>
      </c>
      <c r="F25" s="7">
        <v>2</v>
      </c>
      <c r="G25" s="7" t="s">
        <v>79</v>
      </c>
      <c r="H25" s="7">
        <v>2</v>
      </c>
      <c r="I25" s="7" t="s">
        <v>47</v>
      </c>
      <c r="J25" s="7" t="s">
        <v>48</v>
      </c>
      <c r="K25" s="7">
        <v>1</v>
      </c>
      <c r="L25" s="7"/>
      <c r="M25" s="7">
        <v>2</v>
      </c>
      <c r="N25" s="7">
        <v>2</v>
      </c>
      <c r="O25" s="7" t="s">
        <v>59</v>
      </c>
      <c r="P25" s="7">
        <v>2</v>
      </c>
      <c r="Q25" s="7" t="s">
        <v>50</v>
      </c>
      <c r="R25" s="7">
        <v>1</v>
      </c>
      <c r="S25" s="7" t="s">
        <v>67</v>
      </c>
      <c r="T25" s="7" t="s">
        <v>54</v>
      </c>
      <c r="U25" s="7">
        <v>2</v>
      </c>
      <c r="V25" s="7" t="s">
        <v>98</v>
      </c>
      <c r="W25" s="7">
        <v>1</v>
      </c>
      <c r="X25" s="7"/>
      <c r="Y25" s="7" t="s">
        <v>201</v>
      </c>
      <c r="AZ25" s="42" t="s">
        <v>137</v>
      </c>
      <c r="BA25" s="42" t="s">
        <v>135</v>
      </c>
      <c r="BB25" s="41"/>
      <c r="BC25" s="42"/>
      <c r="BD25" s="41"/>
    </row>
    <row r="26" spans="1:56" ht="30">
      <c r="A26" s="6">
        <v>47</v>
      </c>
      <c r="B26" s="6">
        <v>5</v>
      </c>
      <c r="C26" s="6" t="s">
        <v>45</v>
      </c>
      <c r="D26" s="6">
        <v>19</v>
      </c>
      <c r="E26" s="6" t="s">
        <v>71</v>
      </c>
      <c r="F26" s="6">
        <v>2</v>
      </c>
      <c r="G26" s="6" t="s">
        <v>79</v>
      </c>
      <c r="H26" s="6">
        <v>2</v>
      </c>
      <c r="I26" s="6" t="s">
        <v>47</v>
      </c>
      <c r="J26" s="6" t="s">
        <v>48</v>
      </c>
      <c r="K26" s="6">
        <v>1</v>
      </c>
      <c r="L26" s="6"/>
      <c r="M26" s="6">
        <v>1</v>
      </c>
      <c r="N26" s="6">
        <v>2</v>
      </c>
      <c r="O26" s="6" t="s">
        <v>59</v>
      </c>
      <c r="P26" s="6">
        <v>2</v>
      </c>
      <c r="Q26" s="6" t="s">
        <v>50</v>
      </c>
      <c r="R26" s="6">
        <v>1</v>
      </c>
      <c r="S26" s="6" t="s">
        <v>67</v>
      </c>
      <c r="T26" s="6" t="s">
        <v>54</v>
      </c>
      <c r="U26" s="6">
        <v>2</v>
      </c>
      <c r="V26" s="6" t="s">
        <v>98</v>
      </c>
      <c r="W26" s="6">
        <v>1</v>
      </c>
      <c r="X26" s="6"/>
      <c r="Y26" s="6"/>
      <c r="AZ26" s="43" t="s">
        <v>53</v>
      </c>
      <c r="BA26" s="43" t="s">
        <v>57</v>
      </c>
      <c r="BB26" s="44"/>
      <c r="BC26" s="43"/>
      <c r="BD26" s="44"/>
    </row>
    <row r="27" spans="1:56">
      <c r="A27" s="7">
        <v>48</v>
      </c>
      <c r="B27" s="7">
        <v>5</v>
      </c>
      <c r="C27" s="7" t="s">
        <v>45</v>
      </c>
      <c r="D27" s="7">
        <v>19</v>
      </c>
      <c r="E27" s="7" t="s">
        <v>71</v>
      </c>
      <c r="F27" s="7">
        <v>2</v>
      </c>
      <c r="G27" s="7" t="s">
        <v>79</v>
      </c>
      <c r="H27" s="7">
        <v>2</v>
      </c>
      <c r="I27" s="7" t="s">
        <v>47</v>
      </c>
      <c r="J27" s="7" t="s">
        <v>48</v>
      </c>
      <c r="K27" s="7">
        <v>1</v>
      </c>
      <c r="L27" s="7"/>
      <c r="M27" s="7">
        <v>2</v>
      </c>
      <c r="N27" s="7">
        <v>2</v>
      </c>
      <c r="O27" s="7" t="s">
        <v>59</v>
      </c>
      <c r="P27" s="7">
        <v>1</v>
      </c>
      <c r="Q27" s="7" t="s">
        <v>50</v>
      </c>
      <c r="R27" s="7">
        <v>1</v>
      </c>
      <c r="S27" s="7" t="s">
        <v>67</v>
      </c>
      <c r="T27" s="7" t="s">
        <v>54</v>
      </c>
      <c r="U27" s="7">
        <v>2</v>
      </c>
      <c r="V27" s="7" t="s">
        <v>98</v>
      </c>
      <c r="W27" s="7">
        <v>1</v>
      </c>
      <c r="X27" s="7"/>
      <c r="Y27" s="7" t="s">
        <v>206</v>
      </c>
      <c r="BC27" s="40"/>
    </row>
    <row r="28" spans="1:56">
      <c r="A28" s="6">
        <v>49</v>
      </c>
      <c r="B28" s="6">
        <v>5</v>
      </c>
      <c r="C28" s="6" t="s">
        <v>45</v>
      </c>
      <c r="D28" s="6">
        <v>19</v>
      </c>
      <c r="E28" s="6" t="s">
        <v>71</v>
      </c>
      <c r="F28" s="6">
        <v>2</v>
      </c>
      <c r="G28" s="6" t="s">
        <v>79</v>
      </c>
      <c r="H28" s="6">
        <v>2</v>
      </c>
      <c r="I28" s="6" t="s">
        <v>47</v>
      </c>
      <c r="J28" s="6" t="s">
        <v>48</v>
      </c>
      <c r="K28" s="6">
        <v>1</v>
      </c>
      <c r="L28" s="6"/>
      <c r="M28" s="6">
        <v>2</v>
      </c>
      <c r="N28" s="6">
        <v>2</v>
      </c>
      <c r="O28" s="6" t="s">
        <v>59</v>
      </c>
      <c r="P28" s="6">
        <v>3</v>
      </c>
      <c r="Q28" s="6" t="s">
        <v>50</v>
      </c>
      <c r="R28" s="6">
        <v>1</v>
      </c>
      <c r="S28" s="6" t="s">
        <v>67</v>
      </c>
      <c r="T28" s="6" t="s">
        <v>54</v>
      </c>
      <c r="U28" s="6">
        <v>2</v>
      </c>
      <c r="V28" s="6" t="s">
        <v>98</v>
      </c>
      <c r="W28" s="6">
        <v>1</v>
      </c>
      <c r="X28" s="6"/>
      <c r="Y28" s="6" t="s">
        <v>209</v>
      </c>
      <c r="BC28" s="40"/>
    </row>
    <row r="29" spans="1:56">
      <c r="A29" s="7">
        <v>50</v>
      </c>
      <c r="B29" s="7">
        <v>5</v>
      </c>
      <c r="C29" s="7" t="s">
        <v>45</v>
      </c>
      <c r="D29" s="7">
        <v>21</v>
      </c>
      <c r="E29" s="7" t="s">
        <v>71</v>
      </c>
      <c r="F29" s="7">
        <v>2</v>
      </c>
      <c r="G29" s="7" t="s">
        <v>79</v>
      </c>
      <c r="H29" s="7">
        <v>2</v>
      </c>
      <c r="I29" s="7" t="s">
        <v>47</v>
      </c>
      <c r="J29" s="7" t="s">
        <v>48</v>
      </c>
      <c r="K29" s="7">
        <v>1</v>
      </c>
      <c r="L29" s="7"/>
      <c r="M29" s="7">
        <v>1</v>
      </c>
      <c r="N29" s="7">
        <v>2</v>
      </c>
      <c r="O29" s="7" t="s">
        <v>59</v>
      </c>
      <c r="P29" s="7">
        <v>3</v>
      </c>
      <c r="Q29" s="7" t="s">
        <v>50</v>
      </c>
      <c r="R29" s="7">
        <v>1</v>
      </c>
      <c r="S29" s="7" t="s">
        <v>55</v>
      </c>
      <c r="T29" s="7" t="s">
        <v>54</v>
      </c>
      <c r="U29" s="7">
        <v>2</v>
      </c>
      <c r="V29" s="7" t="s">
        <v>84</v>
      </c>
      <c r="W29" s="7">
        <v>1</v>
      </c>
      <c r="X29" s="7" t="s">
        <v>211</v>
      </c>
      <c r="Y29" s="7" t="s">
        <v>213</v>
      </c>
      <c r="AZ29" s="40" t="s">
        <v>634</v>
      </c>
      <c r="BC29" s="40" t="s">
        <v>634</v>
      </c>
    </row>
    <row r="30" spans="1:56">
      <c r="A30" s="6">
        <v>51</v>
      </c>
      <c r="B30" s="6">
        <v>5</v>
      </c>
      <c r="C30" s="6" t="s">
        <v>45</v>
      </c>
      <c r="D30" s="6">
        <v>20</v>
      </c>
      <c r="E30" s="6" t="s">
        <v>71</v>
      </c>
      <c r="F30" s="6">
        <v>2</v>
      </c>
      <c r="G30" s="6" t="s">
        <v>79</v>
      </c>
      <c r="H30" s="6">
        <v>2</v>
      </c>
      <c r="I30" s="6" t="s">
        <v>47</v>
      </c>
      <c r="J30" s="6" t="s">
        <v>48</v>
      </c>
      <c r="K30" s="6">
        <v>1</v>
      </c>
      <c r="L30" s="6"/>
      <c r="M30" s="6">
        <v>2</v>
      </c>
      <c r="N30" s="6">
        <v>3</v>
      </c>
      <c r="O30" s="6" t="s">
        <v>59</v>
      </c>
      <c r="P30" s="6">
        <v>2</v>
      </c>
      <c r="Q30" s="6" t="s">
        <v>50</v>
      </c>
      <c r="R30" s="6">
        <v>1</v>
      </c>
      <c r="S30" s="6" t="s">
        <v>55</v>
      </c>
      <c r="T30" s="6" t="s">
        <v>54</v>
      </c>
      <c r="U30" s="6">
        <v>2</v>
      </c>
      <c r="V30" s="6" t="s">
        <v>84</v>
      </c>
      <c r="W30" s="6">
        <v>1</v>
      </c>
      <c r="X30" s="6" t="s">
        <v>215</v>
      </c>
      <c r="Y30" s="6" t="s">
        <v>217</v>
      </c>
      <c r="AZ30">
        <v>22</v>
      </c>
      <c r="BC30">
        <v>16</v>
      </c>
    </row>
    <row r="31" spans="1:56">
      <c r="A31" s="7">
        <v>52</v>
      </c>
      <c r="B31" s="7">
        <v>5</v>
      </c>
      <c r="C31" s="7" t="s">
        <v>45</v>
      </c>
      <c r="D31" s="7">
        <v>21</v>
      </c>
      <c r="E31" s="7" t="s">
        <v>71</v>
      </c>
      <c r="F31" s="7">
        <v>2</v>
      </c>
      <c r="G31" s="7" t="s">
        <v>79</v>
      </c>
      <c r="H31" s="7">
        <v>2</v>
      </c>
      <c r="I31" s="7" t="s">
        <v>47</v>
      </c>
      <c r="J31" s="7" t="s">
        <v>48</v>
      </c>
      <c r="K31" s="7">
        <v>1</v>
      </c>
      <c r="L31" s="7"/>
      <c r="M31" s="7">
        <v>1</v>
      </c>
      <c r="N31" s="7">
        <v>2</v>
      </c>
      <c r="O31" s="7" t="s">
        <v>59</v>
      </c>
      <c r="P31" s="7">
        <v>0</v>
      </c>
      <c r="Q31" s="7" t="s">
        <v>50</v>
      </c>
      <c r="R31" s="7">
        <v>1</v>
      </c>
      <c r="S31" s="7" t="s">
        <v>55</v>
      </c>
      <c r="T31" s="7" t="s">
        <v>54</v>
      </c>
      <c r="U31" s="7">
        <v>2</v>
      </c>
      <c r="V31" s="7" t="s">
        <v>84</v>
      </c>
      <c r="W31" s="7">
        <v>1</v>
      </c>
      <c r="X31" s="7" t="s">
        <v>219</v>
      </c>
      <c r="Y31" s="7" t="s">
        <v>221</v>
      </c>
      <c r="AZ31" s="40" t="s">
        <v>635</v>
      </c>
      <c r="BC31" s="40" t="s">
        <v>635</v>
      </c>
    </row>
    <row r="32" spans="1:56">
      <c r="A32" s="6">
        <v>53</v>
      </c>
      <c r="B32" s="6">
        <v>5</v>
      </c>
      <c r="C32" s="6" t="s">
        <v>45</v>
      </c>
      <c r="D32" s="6">
        <v>20</v>
      </c>
      <c r="E32" s="6" t="s">
        <v>71</v>
      </c>
      <c r="F32" s="6">
        <v>2</v>
      </c>
      <c r="G32" s="6" t="s">
        <v>79</v>
      </c>
      <c r="H32" s="6">
        <v>2</v>
      </c>
      <c r="I32" s="6" t="s">
        <v>47</v>
      </c>
      <c r="J32" s="6" t="s">
        <v>48</v>
      </c>
      <c r="K32" s="6">
        <v>1</v>
      </c>
      <c r="L32" s="6"/>
      <c r="M32" s="6">
        <v>3</v>
      </c>
      <c r="N32" s="6">
        <v>3</v>
      </c>
      <c r="O32" s="6" t="s">
        <v>59</v>
      </c>
      <c r="P32" s="6">
        <v>3</v>
      </c>
      <c r="Q32" s="6" t="s">
        <v>50</v>
      </c>
      <c r="R32" s="6">
        <v>1</v>
      </c>
      <c r="S32" s="6" t="s">
        <v>55</v>
      </c>
      <c r="T32" s="6" t="s">
        <v>54</v>
      </c>
      <c r="U32" s="6">
        <v>2</v>
      </c>
      <c r="V32" s="6" t="s">
        <v>84</v>
      </c>
      <c r="W32" s="6">
        <v>1</v>
      </c>
      <c r="X32" s="6"/>
      <c r="Y32" s="6" t="s">
        <v>224</v>
      </c>
      <c r="AZ32">
        <v>15</v>
      </c>
      <c r="BC32">
        <v>11</v>
      </c>
    </row>
    <row r="33" spans="1:55">
      <c r="A33" s="7">
        <v>21</v>
      </c>
      <c r="B33" s="7">
        <v>4</v>
      </c>
      <c r="C33" s="7" t="s">
        <v>123</v>
      </c>
      <c r="D33" s="7">
        <v>19</v>
      </c>
      <c r="E33" s="7" t="s">
        <v>71</v>
      </c>
      <c r="F33" s="7">
        <v>2</v>
      </c>
      <c r="G33" s="7" t="s">
        <v>79</v>
      </c>
      <c r="H33" s="7">
        <v>2</v>
      </c>
      <c r="I33" s="7" t="s">
        <v>47</v>
      </c>
      <c r="J33" s="7" t="s">
        <v>48</v>
      </c>
      <c r="K33" s="7">
        <v>1</v>
      </c>
      <c r="L33" s="7"/>
      <c r="M33" s="7">
        <v>2</v>
      </c>
      <c r="N33" s="7">
        <v>2</v>
      </c>
      <c r="O33" s="7" t="s">
        <v>59</v>
      </c>
      <c r="P33" s="7">
        <v>0</v>
      </c>
      <c r="Q33" s="7" t="s">
        <v>124</v>
      </c>
      <c r="R33" s="7">
        <v>2</v>
      </c>
      <c r="S33" s="7" t="s">
        <v>84</v>
      </c>
      <c r="T33" s="7" t="s">
        <v>50</v>
      </c>
      <c r="U33" s="7">
        <v>1</v>
      </c>
      <c r="V33" s="7" t="s">
        <v>55</v>
      </c>
      <c r="W33" s="7">
        <v>2</v>
      </c>
      <c r="X33" s="7" t="s">
        <v>127</v>
      </c>
      <c r="Y33" s="7"/>
      <c r="AZ33" s="40" t="s">
        <v>636</v>
      </c>
      <c r="BC33" s="40" t="s">
        <v>636</v>
      </c>
    </row>
    <row r="34" spans="1:55">
      <c r="A34" s="6">
        <v>22</v>
      </c>
      <c r="B34" s="6">
        <v>4</v>
      </c>
      <c r="C34" s="6" t="s">
        <v>123</v>
      </c>
      <c r="D34" s="6">
        <v>19</v>
      </c>
      <c r="E34" s="6" t="s">
        <v>71</v>
      </c>
      <c r="F34" s="6">
        <v>2</v>
      </c>
      <c r="G34" s="6" t="s">
        <v>79</v>
      </c>
      <c r="H34" s="6">
        <v>2</v>
      </c>
      <c r="I34" s="6" t="s">
        <v>47</v>
      </c>
      <c r="J34" s="6" t="s">
        <v>48</v>
      </c>
      <c r="K34" s="6">
        <v>1</v>
      </c>
      <c r="L34" s="6"/>
      <c r="M34" s="6">
        <v>2</v>
      </c>
      <c r="N34" s="6">
        <v>3</v>
      </c>
      <c r="O34" s="6" t="s">
        <v>59</v>
      </c>
      <c r="P34" s="6">
        <v>2</v>
      </c>
      <c r="Q34" s="6" t="s">
        <v>124</v>
      </c>
      <c r="R34" s="6">
        <v>2</v>
      </c>
      <c r="S34" s="6" t="s">
        <v>84</v>
      </c>
      <c r="T34" s="6" t="s">
        <v>50</v>
      </c>
      <c r="U34" s="6">
        <v>1</v>
      </c>
      <c r="V34" s="6" t="s">
        <v>55</v>
      </c>
      <c r="W34" s="6">
        <v>2</v>
      </c>
      <c r="X34" s="6" t="s">
        <v>131</v>
      </c>
      <c r="Y34" s="6" t="s">
        <v>129</v>
      </c>
    </row>
    <row r="35" spans="1:55">
      <c r="A35" s="7">
        <v>23</v>
      </c>
      <c r="B35" s="7">
        <v>4</v>
      </c>
      <c r="C35" s="7" t="s">
        <v>123</v>
      </c>
      <c r="D35" s="7">
        <v>20</v>
      </c>
      <c r="E35" s="7" t="s">
        <v>71</v>
      </c>
      <c r="F35" s="7">
        <v>2</v>
      </c>
      <c r="G35" s="7" t="s">
        <v>79</v>
      </c>
      <c r="H35" s="7">
        <v>2</v>
      </c>
      <c r="I35" s="7" t="s">
        <v>47</v>
      </c>
      <c r="J35" s="7" t="s">
        <v>48</v>
      </c>
      <c r="K35" s="7">
        <v>1</v>
      </c>
      <c r="L35" s="7"/>
      <c r="M35" s="7">
        <v>1</v>
      </c>
      <c r="N35" s="7">
        <v>2</v>
      </c>
      <c r="O35" s="7" t="s">
        <v>59</v>
      </c>
      <c r="P35" s="7">
        <v>1</v>
      </c>
      <c r="Q35" s="7" t="s">
        <v>124</v>
      </c>
      <c r="R35" s="7">
        <v>2</v>
      </c>
      <c r="S35" s="7" t="s">
        <v>84</v>
      </c>
      <c r="T35" s="7" t="s">
        <v>50</v>
      </c>
      <c r="U35" s="7">
        <v>1</v>
      </c>
      <c r="V35" s="7" t="s">
        <v>55</v>
      </c>
      <c r="W35" s="7">
        <v>2</v>
      </c>
      <c r="X35" s="7" t="s">
        <v>133</v>
      </c>
      <c r="Y35" s="7"/>
    </row>
    <row r="36" spans="1:55">
      <c r="A36" s="6">
        <v>24</v>
      </c>
      <c r="B36" s="6">
        <v>4</v>
      </c>
      <c r="C36" s="6" t="s">
        <v>123</v>
      </c>
      <c r="D36" s="6">
        <v>18</v>
      </c>
      <c r="E36" s="6" t="s">
        <v>71</v>
      </c>
      <c r="F36" s="6">
        <v>2</v>
      </c>
      <c r="G36" s="6" t="s">
        <v>79</v>
      </c>
      <c r="H36" s="6">
        <v>2</v>
      </c>
      <c r="I36" s="6" t="s">
        <v>47</v>
      </c>
      <c r="J36" s="6" t="s">
        <v>48</v>
      </c>
      <c r="K36" s="6">
        <v>1</v>
      </c>
      <c r="L36" s="6"/>
      <c r="M36" s="6">
        <v>2</v>
      </c>
      <c r="N36" s="6">
        <v>3</v>
      </c>
      <c r="O36" s="6" t="s">
        <v>59</v>
      </c>
      <c r="P36" s="6">
        <v>2</v>
      </c>
      <c r="Q36" s="6" t="s">
        <v>124</v>
      </c>
      <c r="R36" s="6">
        <v>2</v>
      </c>
      <c r="S36" s="6" t="s">
        <v>67</v>
      </c>
      <c r="T36" s="6" t="s">
        <v>50</v>
      </c>
      <c r="U36" s="6">
        <v>1</v>
      </c>
      <c r="V36" s="6" t="s">
        <v>65</v>
      </c>
      <c r="W36" s="6">
        <v>2</v>
      </c>
      <c r="X36" s="6" t="s">
        <v>137</v>
      </c>
      <c r="Y36" s="6" t="s">
        <v>135</v>
      </c>
    </row>
    <row r="37" spans="1:55">
      <c r="A37" s="7">
        <v>25</v>
      </c>
      <c r="B37" s="7">
        <v>4</v>
      </c>
      <c r="C37" s="7" t="s">
        <v>123</v>
      </c>
      <c r="D37" s="7">
        <v>20</v>
      </c>
      <c r="E37" s="7" t="s">
        <v>71</v>
      </c>
      <c r="F37" s="7">
        <v>2</v>
      </c>
      <c r="G37" s="7" t="s">
        <v>79</v>
      </c>
      <c r="H37" s="7">
        <v>2</v>
      </c>
      <c r="I37" s="7" t="s">
        <v>47</v>
      </c>
      <c r="J37" s="7" t="s">
        <v>48</v>
      </c>
      <c r="K37" s="7">
        <v>1</v>
      </c>
      <c r="L37" s="7"/>
      <c r="M37" s="7">
        <v>0</v>
      </c>
      <c r="N37" s="7">
        <v>3</v>
      </c>
      <c r="O37" s="7" t="s">
        <v>49</v>
      </c>
      <c r="P37" s="7">
        <v>1</v>
      </c>
      <c r="Q37" s="7" t="s">
        <v>124</v>
      </c>
      <c r="R37" s="7">
        <v>2</v>
      </c>
      <c r="S37" s="7" t="s">
        <v>67</v>
      </c>
      <c r="T37" s="7" t="s">
        <v>50</v>
      </c>
      <c r="U37" s="7">
        <v>1</v>
      </c>
      <c r="V37" s="7" t="s">
        <v>65</v>
      </c>
      <c r="W37" s="7">
        <v>2</v>
      </c>
      <c r="X37" s="7" t="s">
        <v>141</v>
      </c>
      <c r="Y37" s="7" t="s">
        <v>139</v>
      </c>
      <c r="AZ37">
        <f>22+16</f>
        <v>38</v>
      </c>
    </row>
    <row r="38" spans="1:55">
      <c r="A38" s="6">
        <v>27</v>
      </c>
      <c r="B38" s="6">
        <v>4</v>
      </c>
      <c r="C38" s="6" t="s">
        <v>123</v>
      </c>
      <c r="D38" s="6">
        <v>19</v>
      </c>
      <c r="E38" s="6" t="s">
        <v>71</v>
      </c>
      <c r="F38" s="6">
        <v>2</v>
      </c>
      <c r="G38" s="6" t="s">
        <v>79</v>
      </c>
      <c r="H38" s="6">
        <v>2</v>
      </c>
      <c r="I38" s="6" t="s">
        <v>47</v>
      </c>
      <c r="J38" s="6" t="s">
        <v>48</v>
      </c>
      <c r="K38" s="6">
        <v>1</v>
      </c>
      <c r="L38" s="6"/>
      <c r="M38" s="6">
        <v>2</v>
      </c>
      <c r="N38" s="6">
        <v>2</v>
      </c>
      <c r="O38" s="6" t="s">
        <v>59</v>
      </c>
      <c r="P38" s="6">
        <v>0</v>
      </c>
      <c r="Q38" s="6" t="s">
        <v>124</v>
      </c>
      <c r="R38" s="6">
        <v>2</v>
      </c>
      <c r="S38" s="6" t="s">
        <v>55</v>
      </c>
      <c r="T38" s="6" t="s">
        <v>50</v>
      </c>
      <c r="U38" s="6">
        <v>1</v>
      </c>
      <c r="V38" s="6" t="s">
        <v>98</v>
      </c>
      <c r="W38" s="6">
        <v>2</v>
      </c>
      <c r="X38" s="6" t="s">
        <v>149</v>
      </c>
      <c r="Y38" s="6"/>
      <c r="AZ38">
        <f>15+11</f>
        <v>26</v>
      </c>
    </row>
    <row r="39" spans="1:55">
      <c r="A39" s="7">
        <v>31</v>
      </c>
      <c r="B39" s="7">
        <v>4</v>
      </c>
      <c r="C39" s="7" t="s">
        <v>123</v>
      </c>
      <c r="D39" s="7">
        <v>22</v>
      </c>
      <c r="E39" s="7" t="s">
        <v>71</v>
      </c>
      <c r="F39" s="7">
        <v>2</v>
      </c>
      <c r="G39" s="7" t="s">
        <v>79</v>
      </c>
      <c r="H39" s="7">
        <v>2</v>
      </c>
      <c r="I39" s="7" t="s">
        <v>47</v>
      </c>
      <c r="J39" s="7" t="s">
        <v>48</v>
      </c>
      <c r="K39" s="7">
        <v>1</v>
      </c>
      <c r="L39" s="7"/>
      <c r="M39" s="7">
        <v>1</v>
      </c>
      <c r="N39" s="7">
        <v>3</v>
      </c>
      <c r="O39" s="7" t="s">
        <v>59</v>
      </c>
      <c r="P39" s="7">
        <v>-2</v>
      </c>
      <c r="Q39" s="7" t="s">
        <v>124</v>
      </c>
      <c r="R39" s="7">
        <v>2</v>
      </c>
      <c r="S39" s="7" t="s">
        <v>51</v>
      </c>
      <c r="T39" s="7" t="s">
        <v>50</v>
      </c>
      <c r="U39" s="7">
        <v>1</v>
      </c>
      <c r="V39" s="7" t="s">
        <v>67</v>
      </c>
      <c r="W39" s="7">
        <v>2</v>
      </c>
      <c r="X39" s="7" t="s">
        <v>161</v>
      </c>
      <c r="Y39" s="7"/>
    </row>
    <row r="40" spans="1:55">
      <c r="A40" s="7">
        <v>54</v>
      </c>
      <c r="B40" s="7">
        <v>5</v>
      </c>
      <c r="C40" s="7" t="s">
        <v>123</v>
      </c>
      <c r="D40" s="7">
        <v>25</v>
      </c>
      <c r="E40" s="7" t="s">
        <v>71</v>
      </c>
      <c r="F40" s="7">
        <v>2</v>
      </c>
      <c r="G40" s="7" t="s">
        <v>79</v>
      </c>
      <c r="H40" s="7">
        <v>2</v>
      </c>
      <c r="I40" s="7" t="s">
        <v>47</v>
      </c>
      <c r="J40" s="7" t="s">
        <v>48</v>
      </c>
      <c r="K40" s="7">
        <v>1</v>
      </c>
      <c r="L40" s="7"/>
      <c r="M40" s="7">
        <v>2</v>
      </c>
      <c r="N40" s="7">
        <v>3</v>
      </c>
      <c r="O40" s="7" t="s">
        <v>59</v>
      </c>
      <c r="P40" s="7">
        <v>3</v>
      </c>
      <c r="Q40" s="7" t="s">
        <v>124</v>
      </c>
      <c r="R40" s="7">
        <v>2</v>
      </c>
      <c r="S40" s="7" t="s">
        <v>65</v>
      </c>
      <c r="T40" s="7" t="s">
        <v>50</v>
      </c>
      <c r="U40" s="7">
        <v>1</v>
      </c>
      <c r="V40" s="7" t="s">
        <v>84</v>
      </c>
      <c r="W40" s="7">
        <v>2</v>
      </c>
      <c r="X40" s="7"/>
      <c r="Y40" s="7"/>
      <c r="AZ40" s="4">
        <f>(AZ38/AZ37)*100</f>
        <v>68.421052631578945</v>
      </c>
    </row>
    <row r="41" spans="1:55">
      <c r="A41" s="7">
        <v>56</v>
      </c>
      <c r="B41" s="7">
        <v>5</v>
      </c>
      <c r="C41" s="7" t="s">
        <v>123</v>
      </c>
      <c r="D41" s="7">
        <v>20</v>
      </c>
      <c r="E41" s="7" t="s">
        <v>71</v>
      </c>
      <c r="F41" s="7">
        <v>2</v>
      </c>
      <c r="G41" s="7" t="s">
        <v>79</v>
      </c>
      <c r="H41" s="7">
        <v>2</v>
      </c>
      <c r="I41" s="7" t="s">
        <v>47</v>
      </c>
      <c r="J41" s="7" t="s">
        <v>48</v>
      </c>
      <c r="K41" s="7">
        <v>1</v>
      </c>
      <c r="L41" s="7"/>
      <c r="M41" s="7">
        <v>1</v>
      </c>
      <c r="N41" s="7">
        <v>3</v>
      </c>
      <c r="O41" s="7" t="s">
        <v>59</v>
      </c>
      <c r="P41" s="7">
        <v>1</v>
      </c>
      <c r="Q41" s="7" t="s">
        <v>124</v>
      </c>
      <c r="R41" s="7">
        <v>2</v>
      </c>
      <c r="S41" s="7" t="s">
        <v>65</v>
      </c>
      <c r="T41" s="7" t="s">
        <v>50</v>
      </c>
      <c r="U41" s="7">
        <v>1</v>
      </c>
      <c r="V41" s="7" t="s">
        <v>84</v>
      </c>
      <c r="W41" s="7">
        <v>2</v>
      </c>
      <c r="X41" s="7" t="s">
        <v>232</v>
      </c>
      <c r="Y41" s="7"/>
    </row>
    <row r="42" spans="1:55">
      <c r="A42" s="6">
        <v>57</v>
      </c>
      <c r="B42" s="6">
        <v>5</v>
      </c>
      <c r="C42" s="6" t="s">
        <v>123</v>
      </c>
      <c r="D42" s="6">
        <v>21</v>
      </c>
      <c r="E42" s="6" t="s">
        <v>71</v>
      </c>
      <c r="F42" s="6">
        <v>2</v>
      </c>
      <c r="G42" s="6" t="s">
        <v>79</v>
      </c>
      <c r="H42" s="6">
        <v>2</v>
      </c>
      <c r="I42" s="6" t="s">
        <v>47</v>
      </c>
      <c r="J42" s="6" t="s">
        <v>48</v>
      </c>
      <c r="K42" s="6">
        <v>1</v>
      </c>
      <c r="L42" s="6"/>
      <c r="M42" s="6">
        <v>2</v>
      </c>
      <c r="N42" s="6">
        <v>3</v>
      </c>
      <c r="O42" s="6" t="s">
        <v>59</v>
      </c>
      <c r="P42" s="6">
        <v>3</v>
      </c>
      <c r="Q42" s="6" t="s">
        <v>124</v>
      </c>
      <c r="R42" s="6">
        <v>2</v>
      </c>
      <c r="S42" s="6" t="s">
        <v>65</v>
      </c>
      <c r="T42" s="6" t="s">
        <v>50</v>
      </c>
      <c r="U42" s="6">
        <v>1</v>
      </c>
      <c r="V42" s="6" t="s">
        <v>84</v>
      </c>
      <c r="W42" s="6">
        <v>2</v>
      </c>
      <c r="X42" s="6"/>
      <c r="Y42" s="6"/>
    </row>
    <row r="43" spans="1:55">
      <c r="A43" s="7">
        <v>60</v>
      </c>
      <c r="B43" s="7">
        <v>5</v>
      </c>
      <c r="C43" s="7" t="s">
        <v>123</v>
      </c>
      <c r="D43" s="7">
        <v>22</v>
      </c>
      <c r="E43" s="7" t="s">
        <v>71</v>
      </c>
      <c r="F43" s="7">
        <v>2</v>
      </c>
      <c r="G43" s="7" t="s">
        <v>79</v>
      </c>
      <c r="H43" s="7">
        <v>2</v>
      </c>
      <c r="I43" s="7" t="s">
        <v>47</v>
      </c>
      <c r="J43" s="7" t="s">
        <v>48</v>
      </c>
      <c r="K43" s="7">
        <v>1</v>
      </c>
      <c r="L43" s="7"/>
      <c r="M43" s="7">
        <v>3</v>
      </c>
      <c r="N43" s="7">
        <v>2</v>
      </c>
      <c r="O43" s="7" t="s">
        <v>59</v>
      </c>
      <c r="P43" s="7">
        <v>1</v>
      </c>
      <c r="Q43" s="7" t="s">
        <v>124</v>
      </c>
      <c r="R43" s="7">
        <v>2</v>
      </c>
      <c r="S43" s="7" t="s">
        <v>84</v>
      </c>
      <c r="T43" s="7" t="s">
        <v>50</v>
      </c>
      <c r="U43" s="7">
        <v>1</v>
      </c>
      <c r="V43" s="7" t="s">
        <v>55</v>
      </c>
      <c r="W43" s="7">
        <v>2</v>
      </c>
      <c r="X43" s="7"/>
      <c r="Y43" s="7"/>
      <c r="AZ43" s="40"/>
      <c r="BA43" s="40"/>
    </row>
    <row r="44" spans="1:55">
      <c r="A44" s="6">
        <v>62</v>
      </c>
      <c r="B44" s="6">
        <v>5</v>
      </c>
      <c r="C44" s="6" t="s">
        <v>123</v>
      </c>
      <c r="D44" s="6">
        <v>21</v>
      </c>
      <c r="E44" s="6" t="s">
        <v>71</v>
      </c>
      <c r="F44" s="6">
        <v>2</v>
      </c>
      <c r="G44" s="6" t="s">
        <v>79</v>
      </c>
      <c r="H44" s="6">
        <v>2</v>
      </c>
      <c r="I44" s="6" t="s">
        <v>47</v>
      </c>
      <c r="J44" s="6" t="s">
        <v>48</v>
      </c>
      <c r="K44" s="6">
        <v>1</v>
      </c>
      <c r="L44" s="6"/>
      <c r="M44" s="6">
        <v>1</v>
      </c>
      <c r="N44" s="6">
        <v>3</v>
      </c>
      <c r="O44" s="6" t="s">
        <v>59</v>
      </c>
      <c r="P44" s="6">
        <v>2</v>
      </c>
      <c r="Q44" s="6" t="s">
        <v>124</v>
      </c>
      <c r="R44" s="6">
        <v>2</v>
      </c>
      <c r="S44" s="6" t="s">
        <v>84</v>
      </c>
      <c r="T44" s="6" t="s">
        <v>50</v>
      </c>
      <c r="U44" s="6">
        <v>1</v>
      </c>
      <c r="V44" s="6" t="s">
        <v>55</v>
      </c>
      <c r="W44" s="6">
        <v>2</v>
      </c>
      <c r="X44" s="6"/>
      <c r="Y44" s="6" t="s">
        <v>244</v>
      </c>
    </row>
    <row r="45" spans="1:55">
      <c r="A45" s="7">
        <v>63</v>
      </c>
      <c r="B45" s="7">
        <v>5</v>
      </c>
      <c r="C45" s="7" t="s">
        <v>123</v>
      </c>
      <c r="D45" s="7">
        <v>20</v>
      </c>
      <c r="E45" s="7" t="s">
        <v>71</v>
      </c>
      <c r="F45" s="7">
        <v>2</v>
      </c>
      <c r="G45" s="7" t="s">
        <v>79</v>
      </c>
      <c r="H45" s="7">
        <v>2</v>
      </c>
      <c r="I45" s="7" t="s">
        <v>47</v>
      </c>
      <c r="J45" s="7" t="s">
        <v>48</v>
      </c>
      <c r="K45" s="7">
        <v>1</v>
      </c>
      <c r="L45" s="7"/>
      <c r="M45" s="7">
        <v>2</v>
      </c>
      <c r="N45" s="7">
        <v>3</v>
      </c>
      <c r="O45" s="7" t="s">
        <v>59</v>
      </c>
      <c r="P45" s="7">
        <v>3</v>
      </c>
      <c r="Q45" s="7" t="s">
        <v>124</v>
      </c>
      <c r="R45" s="7">
        <v>2</v>
      </c>
      <c r="S45" s="7" t="s">
        <v>51</v>
      </c>
      <c r="T45" s="7" t="s">
        <v>50</v>
      </c>
      <c r="U45" s="7">
        <v>1</v>
      </c>
      <c r="V45" s="7" t="s">
        <v>67</v>
      </c>
      <c r="W45" s="7">
        <v>2</v>
      </c>
      <c r="X45" s="7" t="s">
        <v>247</v>
      </c>
      <c r="Y45" s="7"/>
    </row>
    <row r="46" spans="1:55">
      <c r="A46" s="6">
        <v>64</v>
      </c>
      <c r="B46" s="6">
        <v>5</v>
      </c>
      <c r="C46" s="6" t="s">
        <v>123</v>
      </c>
      <c r="D46" s="6">
        <v>21</v>
      </c>
      <c r="E46" s="6" t="s">
        <v>71</v>
      </c>
      <c r="F46" s="6">
        <v>2</v>
      </c>
      <c r="G46" s="6" t="s">
        <v>79</v>
      </c>
      <c r="H46" s="6">
        <v>2</v>
      </c>
      <c r="I46" s="6" t="s">
        <v>47</v>
      </c>
      <c r="J46" s="6" t="s">
        <v>48</v>
      </c>
      <c r="K46" s="6">
        <v>1</v>
      </c>
      <c r="L46" s="6"/>
      <c r="M46" s="6">
        <v>3</v>
      </c>
      <c r="N46" s="6">
        <v>3</v>
      </c>
      <c r="O46" s="6" t="s">
        <v>59</v>
      </c>
      <c r="P46" s="6">
        <v>3</v>
      </c>
      <c r="Q46" s="6" t="s">
        <v>124</v>
      </c>
      <c r="R46" s="6">
        <v>2</v>
      </c>
      <c r="S46" s="6" t="s">
        <v>51</v>
      </c>
      <c r="T46" s="6" t="s">
        <v>50</v>
      </c>
      <c r="U46" s="6">
        <v>1</v>
      </c>
      <c r="V46" s="6" t="s">
        <v>67</v>
      </c>
      <c r="W46" s="6">
        <v>2</v>
      </c>
      <c r="X46" s="6" t="s">
        <v>250</v>
      </c>
      <c r="Y46" s="6"/>
    </row>
    <row r="47" spans="1:55">
      <c r="A47" s="7">
        <v>65</v>
      </c>
      <c r="B47" s="7">
        <v>5</v>
      </c>
      <c r="C47" s="7" t="s">
        <v>123</v>
      </c>
      <c r="D47" s="7">
        <v>19</v>
      </c>
      <c r="E47" s="7" t="s">
        <v>71</v>
      </c>
      <c r="F47" s="7">
        <v>2</v>
      </c>
      <c r="G47" s="7" t="s">
        <v>79</v>
      </c>
      <c r="H47" s="7">
        <v>2</v>
      </c>
      <c r="I47" s="7" t="s">
        <v>47</v>
      </c>
      <c r="J47" s="7" t="s">
        <v>48</v>
      </c>
      <c r="K47" s="7">
        <v>1</v>
      </c>
      <c r="L47" s="7"/>
      <c r="M47" s="7">
        <v>2</v>
      </c>
      <c r="N47" s="7">
        <v>2</v>
      </c>
      <c r="O47" s="7" t="s">
        <v>49</v>
      </c>
      <c r="P47" s="7">
        <v>1</v>
      </c>
      <c r="Q47" s="7" t="s">
        <v>124</v>
      </c>
      <c r="R47" s="7">
        <v>2</v>
      </c>
      <c r="S47" s="7" t="s">
        <v>51</v>
      </c>
      <c r="T47" s="7" t="s">
        <v>50</v>
      </c>
      <c r="U47" s="7">
        <v>1</v>
      </c>
      <c r="V47" s="7" t="s">
        <v>67</v>
      </c>
      <c r="W47" s="7">
        <v>2</v>
      </c>
      <c r="X47" s="7"/>
      <c r="Y47" s="7"/>
    </row>
    <row r="48" spans="1:55">
      <c r="A48" s="6">
        <v>69</v>
      </c>
      <c r="B48" s="6">
        <v>5</v>
      </c>
      <c r="C48" s="6" t="s">
        <v>123</v>
      </c>
      <c r="D48" s="6">
        <v>20</v>
      </c>
      <c r="E48" s="6" t="s">
        <v>71</v>
      </c>
      <c r="F48" s="6">
        <v>2</v>
      </c>
      <c r="G48" s="6" t="s">
        <v>79</v>
      </c>
      <c r="H48" s="6">
        <v>2</v>
      </c>
      <c r="I48" s="6" t="s">
        <v>47</v>
      </c>
      <c r="J48" s="6" t="s">
        <v>48</v>
      </c>
      <c r="K48" s="6">
        <v>1</v>
      </c>
      <c r="L48" s="6"/>
      <c r="M48" s="6">
        <v>1</v>
      </c>
      <c r="N48" s="6">
        <v>1</v>
      </c>
      <c r="O48" s="6" t="s">
        <v>59</v>
      </c>
      <c r="P48" s="6">
        <v>1</v>
      </c>
      <c r="Q48" s="6" t="s">
        <v>124</v>
      </c>
      <c r="R48" s="6">
        <v>2</v>
      </c>
      <c r="S48" s="6" t="s">
        <v>67</v>
      </c>
      <c r="T48" s="6" t="s">
        <v>50</v>
      </c>
      <c r="U48" s="6">
        <v>1</v>
      </c>
      <c r="V48" s="6" t="s">
        <v>65</v>
      </c>
      <c r="W48" s="6">
        <v>2</v>
      </c>
      <c r="X48" s="6" t="s">
        <v>267</v>
      </c>
      <c r="Y48" s="6"/>
    </row>
    <row r="49" spans="1:25">
      <c r="A49" s="7">
        <v>70</v>
      </c>
      <c r="B49" s="7">
        <v>5</v>
      </c>
      <c r="C49" s="7" t="s">
        <v>123</v>
      </c>
      <c r="D49" s="7">
        <v>19</v>
      </c>
      <c r="E49" s="7" t="s">
        <v>71</v>
      </c>
      <c r="F49" s="7">
        <v>2</v>
      </c>
      <c r="G49" s="7" t="s">
        <v>79</v>
      </c>
      <c r="H49" s="7">
        <v>2</v>
      </c>
      <c r="I49" s="7" t="s">
        <v>47</v>
      </c>
      <c r="J49" s="7" t="s">
        <v>48</v>
      </c>
      <c r="K49" s="7">
        <v>1</v>
      </c>
      <c r="L49" s="7"/>
      <c r="M49" s="7">
        <v>1</v>
      </c>
      <c r="N49" s="7">
        <v>1</v>
      </c>
      <c r="O49" s="7" t="s">
        <v>49</v>
      </c>
      <c r="P49" s="7">
        <v>0</v>
      </c>
      <c r="Q49" s="7" t="s">
        <v>124</v>
      </c>
      <c r="R49" s="7">
        <v>2</v>
      </c>
      <c r="S49" s="7" t="s">
        <v>67</v>
      </c>
      <c r="T49" s="7" t="s">
        <v>50</v>
      </c>
      <c r="U49" s="7">
        <v>1</v>
      </c>
      <c r="V49" s="7" t="s">
        <v>65</v>
      </c>
      <c r="W49" s="7">
        <v>2</v>
      </c>
      <c r="X49" s="7" t="s">
        <v>270</v>
      </c>
      <c r="Y49" s="7" t="s">
        <v>240</v>
      </c>
    </row>
    <row r="50" spans="1:25">
      <c r="A50" s="6">
        <v>71</v>
      </c>
      <c r="B50" s="6">
        <v>5</v>
      </c>
      <c r="C50" s="6" t="s">
        <v>123</v>
      </c>
      <c r="D50" s="6">
        <v>21</v>
      </c>
      <c r="E50" s="6" t="s">
        <v>71</v>
      </c>
      <c r="F50" s="6">
        <v>2</v>
      </c>
      <c r="G50" s="6" t="s">
        <v>79</v>
      </c>
      <c r="H50" s="6">
        <v>2</v>
      </c>
      <c r="I50" s="6" t="s">
        <v>47</v>
      </c>
      <c r="J50" s="6" t="s">
        <v>48</v>
      </c>
      <c r="K50" s="6">
        <v>1</v>
      </c>
      <c r="L50" s="6"/>
      <c r="M50" s="6">
        <v>1</v>
      </c>
      <c r="N50" s="6">
        <v>1</v>
      </c>
      <c r="O50" s="6" t="s">
        <v>59</v>
      </c>
      <c r="P50" s="6">
        <v>2</v>
      </c>
      <c r="Q50" s="6" t="s">
        <v>124</v>
      </c>
      <c r="R50" s="6">
        <v>2</v>
      </c>
      <c r="S50" s="6" t="s">
        <v>67</v>
      </c>
      <c r="T50" s="6" t="s">
        <v>50</v>
      </c>
      <c r="U50" s="6">
        <v>1</v>
      </c>
      <c r="V50" s="6" t="s">
        <v>65</v>
      </c>
      <c r="W50" s="6">
        <v>2</v>
      </c>
      <c r="X50" s="6"/>
      <c r="Y50" s="6"/>
    </row>
    <row r="51" spans="1:25">
      <c r="A51" s="6">
        <v>44</v>
      </c>
      <c r="B51" s="6">
        <v>5</v>
      </c>
      <c r="C51" s="6" t="s">
        <v>45</v>
      </c>
      <c r="D51" s="6">
        <v>21</v>
      </c>
      <c r="E51" s="6" t="s">
        <v>71</v>
      </c>
      <c r="F51" s="6">
        <v>2</v>
      </c>
      <c r="G51" s="6" t="s">
        <v>79</v>
      </c>
      <c r="H51" s="6">
        <v>2</v>
      </c>
      <c r="I51" s="6" t="s">
        <v>47</v>
      </c>
      <c r="J51" s="6" t="s">
        <v>75</v>
      </c>
      <c r="K51" s="6">
        <v>2</v>
      </c>
      <c r="L51" s="6" t="s">
        <v>192</v>
      </c>
      <c r="M51" s="6">
        <v>0</v>
      </c>
      <c r="N51" s="6">
        <v>2</v>
      </c>
      <c r="O51" s="6" t="s">
        <v>49</v>
      </c>
      <c r="P51" s="6">
        <v>2</v>
      </c>
      <c r="Q51" s="6" t="s">
        <v>50</v>
      </c>
      <c r="R51" s="6">
        <v>1</v>
      </c>
      <c r="S51" s="6" t="s">
        <v>84</v>
      </c>
      <c r="T51" s="6" t="s">
        <v>54</v>
      </c>
      <c r="U51" s="6">
        <v>2</v>
      </c>
      <c r="V51" s="6" t="s">
        <v>65</v>
      </c>
      <c r="W51" s="6">
        <v>1</v>
      </c>
      <c r="X51" s="6"/>
      <c r="Y51" s="6" t="s">
        <v>194</v>
      </c>
    </row>
    <row r="52" spans="1:25">
      <c r="A52" s="7">
        <v>45</v>
      </c>
      <c r="B52" s="7">
        <v>5</v>
      </c>
      <c r="C52" s="7" t="s">
        <v>45</v>
      </c>
      <c r="D52" s="7">
        <v>21</v>
      </c>
      <c r="E52" s="7" t="s">
        <v>71</v>
      </c>
      <c r="F52" s="7">
        <v>2</v>
      </c>
      <c r="G52" s="7" t="s">
        <v>79</v>
      </c>
      <c r="H52" s="7">
        <v>2</v>
      </c>
      <c r="I52" s="7" t="s">
        <v>47</v>
      </c>
      <c r="J52" s="7" t="s">
        <v>75</v>
      </c>
      <c r="K52" s="7">
        <v>2</v>
      </c>
      <c r="L52" s="7" t="s">
        <v>195</v>
      </c>
      <c r="M52" s="7">
        <v>3</v>
      </c>
      <c r="N52" s="7">
        <v>3</v>
      </c>
      <c r="O52" s="7" t="s">
        <v>59</v>
      </c>
      <c r="P52" s="7">
        <v>2</v>
      </c>
      <c r="Q52" s="7" t="s">
        <v>50</v>
      </c>
      <c r="R52" s="7">
        <v>1</v>
      </c>
      <c r="S52" s="7" t="s">
        <v>84</v>
      </c>
      <c r="T52" s="7" t="s">
        <v>54</v>
      </c>
      <c r="U52" s="7">
        <v>2</v>
      </c>
      <c r="V52" s="7" t="s">
        <v>65</v>
      </c>
      <c r="W52" s="7">
        <v>1</v>
      </c>
      <c r="X52" s="7"/>
      <c r="Y52" s="7" t="s">
        <v>198</v>
      </c>
    </row>
    <row r="53" spans="1:25">
      <c r="A53" s="6">
        <v>26</v>
      </c>
      <c r="B53" s="6">
        <v>4</v>
      </c>
      <c r="C53" s="6" t="s">
        <v>123</v>
      </c>
      <c r="D53" s="6">
        <v>18</v>
      </c>
      <c r="E53" s="6" t="s">
        <v>71</v>
      </c>
      <c r="F53" s="6">
        <v>2</v>
      </c>
      <c r="G53" s="6" t="s">
        <v>79</v>
      </c>
      <c r="H53" s="6">
        <v>2</v>
      </c>
      <c r="I53" s="6" t="s">
        <v>47</v>
      </c>
      <c r="J53" s="6" t="s">
        <v>75</v>
      </c>
      <c r="K53" s="6">
        <v>2</v>
      </c>
      <c r="L53" s="6" t="s">
        <v>142</v>
      </c>
      <c r="M53" s="6">
        <v>2</v>
      </c>
      <c r="N53" s="6">
        <v>2</v>
      </c>
      <c r="O53" s="6" t="s">
        <v>59</v>
      </c>
      <c r="P53" s="6">
        <v>2</v>
      </c>
      <c r="Q53" s="6" t="s">
        <v>124</v>
      </c>
      <c r="R53" s="6">
        <v>2</v>
      </c>
      <c r="S53" s="6" t="s">
        <v>55</v>
      </c>
      <c r="T53" s="6" t="s">
        <v>50</v>
      </c>
      <c r="U53" s="6">
        <v>1</v>
      </c>
      <c r="V53" s="6" t="s">
        <v>98</v>
      </c>
      <c r="W53" s="6">
        <v>2</v>
      </c>
      <c r="X53" s="6" t="s">
        <v>146</v>
      </c>
      <c r="Y53" s="6"/>
    </row>
    <row r="54" spans="1:25">
      <c r="A54" s="7">
        <v>67</v>
      </c>
      <c r="B54" s="7">
        <v>5</v>
      </c>
      <c r="C54" s="7" t="s">
        <v>123</v>
      </c>
      <c r="D54" s="7">
        <v>21</v>
      </c>
      <c r="E54" s="7" t="s">
        <v>71</v>
      </c>
      <c r="F54" s="7">
        <v>2</v>
      </c>
      <c r="G54" s="7" t="s">
        <v>79</v>
      </c>
      <c r="H54" s="7">
        <v>2</v>
      </c>
      <c r="I54" s="7" t="s">
        <v>47</v>
      </c>
      <c r="J54" s="7" t="s">
        <v>75</v>
      </c>
      <c r="K54" s="7">
        <v>2</v>
      </c>
      <c r="L54" s="7" t="s">
        <v>258</v>
      </c>
      <c r="M54" s="7">
        <v>1</v>
      </c>
      <c r="N54" s="7">
        <v>2</v>
      </c>
      <c r="O54" s="7" t="s">
        <v>59</v>
      </c>
      <c r="P54" s="7">
        <v>3</v>
      </c>
      <c r="Q54" s="7" t="s">
        <v>124</v>
      </c>
      <c r="R54" s="7">
        <v>2</v>
      </c>
      <c r="S54" s="7" t="s">
        <v>51</v>
      </c>
      <c r="T54" s="7" t="s">
        <v>50</v>
      </c>
      <c r="U54" s="7">
        <v>1</v>
      </c>
      <c r="V54" s="7" t="s">
        <v>67</v>
      </c>
      <c r="W54" s="7">
        <v>2</v>
      </c>
      <c r="X54" s="7" t="s">
        <v>250</v>
      </c>
      <c r="Y54" s="7" t="s">
        <v>260</v>
      </c>
    </row>
    <row r="55" spans="1:25">
      <c r="A55" s="6">
        <v>68</v>
      </c>
      <c r="B55" s="6">
        <v>5</v>
      </c>
      <c r="C55" s="6" t="s">
        <v>123</v>
      </c>
      <c r="D55" s="6">
        <v>19</v>
      </c>
      <c r="E55" s="6" t="s">
        <v>71</v>
      </c>
      <c r="F55" s="6">
        <v>2</v>
      </c>
      <c r="G55" s="6" t="s">
        <v>79</v>
      </c>
      <c r="H55" s="6">
        <v>2</v>
      </c>
      <c r="I55" s="6" t="s">
        <v>47</v>
      </c>
      <c r="J55" s="6" t="s">
        <v>75</v>
      </c>
      <c r="K55" s="6">
        <v>2</v>
      </c>
      <c r="L55" s="6" t="s">
        <v>165</v>
      </c>
      <c r="M55" s="6">
        <v>3</v>
      </c>
      <c r="N55" s="6">
        <v>3</v>
      </c>
      <c r="O55" s="6" t="s">
        <v>49</v>
      </c>
      <c r="P55" s="6">
        <v>2</v>
      </c>
      <c r="Q55" s="6" t="s">
        <v>124</v>
      </c>
      <c r="R55" s="6">
        <v>2</v>
      </c>
      <c r="S55" s="6" t="s">
        <v>67</v>
      </c>
      <c r="T55" s="6" t="s">
        <v>50</v>
      </c>
      <c r="U55" s="6">
        <v>1</v>
      </c>
      <c r="V55" s="6" t="s">
        <v>65</v>
      </c>
      <c r="W55" s="6">
        <v>2</v>
      </c>
      <c r="X55" s="6"/>
      <c r="Y55" s="6" t="s">
        <v>263</v>
      </c>
    </row>
    <row r="56" spans="1:25">
      <c r="A56" s="7">
        <v>73</v>
      </c>
      <c r="B56" s="7">
        <v>5</v>
      </c>
      <c r="C56" s="7" t="s">
        <v>123</v>
      </c>
      <c r="D56" s="7">
        <v>21</v>
      </c>
      <c r="E56" s="7" t="s">
        <v>71</v>
      </c>
      <c r="F56" s="7">
        <v>2</v>
      </c>
      <c r="G56" s="7" t="s">
        <v>79</v>
      </c>
      <c r="H56" s="7">
        <v>2</v>
      </c>
      <c r="I56" s="7" t="s">
        <v>47</v>
      </c>
      <c r="J56" s="7" t="s">
        <v>75</v>
      </c>
      <c r="K56" s="7">
        <v>2</v>
      </c>
      <c r="L56" s="7" t="s">
        <v>274</v>
      </c>
      <c r="M56" s="7">
        <v>2</v>
      </c>
      <c r="N56" s="7">
        <v>2</v>
      </c>
      <c r="O56" s="7" t="s">
        <v>59</v>
      </c>
      <c r="P56" s="7">
        <v>3</v>
      </c>
      <c r="Q56" s="7" t="s">
        <v>124</v>
      </c>
      <c r="R56" s="7">
        <v>2</v>
      </c>
      <c r="S56" s="7" t="s">
        <v>55</v>
      </c>
      <c r="T56" s="7" t="s">
        <v>50</v>
      </c>
      <c r="U56" s="7">
        <v>1</v>
      </c>
      <c r="V56" s="7" t="s">
        <v>98</v>
      </c>
      <c r="W56" s="7">
        <v>2</v>
      </c>
      <c r="X56" s="7"/>
      <c r="Y56" s="7" t="s">
        <v>276</v>
      </c>
    </row>
    <row r="57" spans="1:25">
      <c r="A57" s="6">
        <v>2</v>
      </c>
      <c r="B57" s="6">
        <v>4</v>
      </c>
      <c r="C57" s="6" t="s">
        <v>45</v>
      </c>
      <c r="D57" s="6">
        <v>20</v>
      </c>
      <c r="E57" s="6" t="s">
        <v>58</v>
      </c>
      <c r="F57" s="6">
        <v>1</v>
      </c>
      <c r="G57" s="6" t="s">
        <v>46</v>
      </c>
      <c r="H57" s="6"/>
      <c r="I57" s="6" t="s">
        <v>47</v>
      </c>
      <c r="J57" s="6" t="s">
        <v>48</v>
      </c>
      <c r="K57" s="6">
        <v>1</v>
      </c>
      <c r="L57" s="6"/>
      <c r="M57" s="6">
        <v>1</v>
      </c>
      <c r="N57" s="6">
        <v>2</v>
      </c>
      <c r="O57" s="6" t="s">
        <v>59</v>
      </c>
      <c r="P57" s="6">
        <v>3</v>
      </c>
      <c r="Q57" s="6" t="s">
        <v>50</v>
      </c>
      <c r="R57" s="6">
        <v>1</v>
      </c>
      <c r="S57" s="6" t="s">
        <v>51</v>
      </c>
      <c r="T57" s="6" t="s">
        <v>54</v>
      </c>
      <c r="U57" s="6">
        <v>2</v>
      </c>
      <c r="V57" s="6" t="s">
        <v>55</v>
      </c>
      <c r="W57" s="6">
        <v>1</v>
      </c>
      <c r="X57" s="6" t="s">
        <v>61</v>
      </c>
      <c r="Y57" s="6" t="s">
        <v>63</v>
      </c>
    </row>
    <row r="58" spans="1:25">
      <c r="A58" s="7">
        <v>3</v>
      </c>
      <c r="B58" s="7">
        <v>4</v>
      </c>
      <c r="C58" s="7" t="s">
        <v>45</v>
      </c>
      <c r="D58" s="7">
        <v>21</v>
      </c>
      <c r="E58" s="7" t="s">
        <v>58</v>
      </c>
      <c r="F58" s="7">
        <v>1</v>
      </c>
      <c r="G58" s="7" t="s">
        <v>64</v>
      </c>
      <c r="H58" s="7">
        <v>1</v>
      </c>
      <c r="I58" s="7" t="s">
        <v>47</v>
      </c>
      <c r="J58" s="7" t="s">
        <v>48</v>
      </c>
      <c r="K58" s="7">
        <v>1</v>
      </c>
      <c r="L58" s="7"/>
      <c r="M58" s="7">
        <v>2</v>
      </c>
      <c r="N58" s="7">
        <v>3</v>
      </c>
      <c r="O58" s="7" t="s">
        <v>59</v>
      </c>
      <c r="P58" s="7">
        <v>3</v>
      </c>
      <c r="Q58" s="7" t="s">
        <v>50</v>
      </c>
      <c r="R58" s="7">
        <v>1</v>
      </c>
      <c r="S58" s="7" t="s">
        <v>65</v>
      </c>
      <c r="T58" s="7" t="s">
        <v>54</v>
      </c>
      <c r="U58" s="7">
        <v>2</v>
      </c>
      <c r="V58" s="7" t="s">
        <v>67</v>
      </c>
      <c r="W58" s="7">
        <v>1</v>
      </c>
      <c r="X58" s="7"/>
      <c r="Y58" s="7"/>
    </row>
    <row r="59" spans="1:25">
      <c r="A59" s="6">
        <v>4</v>
      </c>
      <c r="B59" s="6">
        <v>4</v>
      </c>
      <c r="C59" s="6" t="s">
        <v>45</v>
      </c>
      <c r="D59" s="6">
        <v>19</v>
      </c>
      <c r="E59" s="6" t="s">
        <v>58</v>
      </c>
      <c r="F59" s="6">
        <v>1</v>
      </c>
      <c r="G59" s="6" t="s">
        <v>64</v>
      </c>
      <c r="H59" s="6">
        <v>1</v>
      </c>
      <c r="I59" s="6" t="s">
        <v>47</v>
      </c>
      <c r="J59" s="6" t="s">
        <v>48</v>
      </c>
      <c r="K59" s="6">
        <v>1</v>
      </c>
      <c r="L59" s="6"/>
      <c r="M59" s="6">
        <v>3</v>
      </c>
      <c r="N59" s="6">
        <v>3</v>
      </c>
      <c r="O59" s="6" t="s">
        <v>59</v>
      </c>
      <c r="P59" s="6">
        <v>3</v>
      </c>
      <c r="Q59" s="6" t="s">
        <v>50</v>
      </c>
      <c r="R59" s="6">
        <v>1</v>
      </c>
      <c r="S59" s="6" t="s">
        <v>65</v>
      </c>
      <c r="T59" s="6" t="s">
        <v>54</v>
      </c>
      <c r="U59" s="6">
        <v>2</v>
      </c>
      <c r="V59" s="6" t="s">
        <v>67</v>
      </c>
      <c r="W59" s="6">
        <v>1</v>
      </c>
      <c r="X59" s="6"/>
      <c r="Y59" s="6"/>
    </row>
    <row r="60" spans="1:25">
      <c r="A60" s="7">
        <v>9</v>
      </c>
      <c r="B60" s="7">
        <v>4</v>
      </c>
      <c r="C60" s="7" t="s">
        <v>45</v>
      </c>
      <c r="D60" s="7">
        <v>18</v>
      </c>
      <c r="E60" s="7" t="s">
        <v>58</v>
      </c>
      <c r="F60" s="7">
        <v>1</v>
      </c>
      <c r="G60" s="7" t="s">
        <v>64</v>
      </c>
      <c r="H60" s="7">
        <v>1</v>
      </c>
      <c r="I60" s="7" t="s">
        <v>47</v>
      </c>
      <c r="J60" s="7" t="s">
        <v>48</v>
      </c>
      <c r="K60" s="7">
        <v>1</v>
      </c>
      <c r="L60" s="7"/>
      <c r="M60" s="7">
        <v>2</v>
      </c>
      <c r="N60" s="7">
        <v>2</v>
      </c>
      <c r="O60" s="7" t="s">
        <v>59</v>
      </c>
      <c r="P60" s="7">
        <v>3</v>
      </c>
      <c r="Q60" s="7" t="s">
        <v>50</v>
      </c>
      <c r="R60" s="7">
        <v>1</v>
      </c>
      <c r="S60" s="7" t="s">
        <v>55</v>
      </c>
      <c r="T60" s="7" t="s">
        <v>54</v>
      </c>
      <c r="U60" s="7">
        <v>2</v>
      </c>
      <c r="V60" s="7" t="s">
        <v>84</v>
      </c>
      <c r="W60" s="7">
        <v>1</v>
      </c>
      <c r="X60" s="7" t="s">
        <v>90</v>
      </c>
      <c r="Y60" s="7" t="s">
        <v>92</v>
      </c>
    </row>
    <row r="61" spans="1:25">
      <c r="A61" s="7">
        <v>20</v>
      </c>
      <c r="B61" s="7">
        <v>4</v>
      </c>
      <c r="C61" s="7" t="s">
        <v>45</v>
      </c>
      <c r="D61" s="7">
        <v>19</v>
      </c>
      <c r="E61" s="7" t="s">
        <v>58</v>
      </c>
      <c r="F61" s="7">
        <v>1</v>
      </c>
      <c r="G61" s="7" t="s">
        <v>64</v>
      </c>
      <c r="H61" s="7">
        <v>1</v>
      </c>
      <c r="I61" s="7" t="s">
        <v>47</v>
      </c>
      <c r="J61" s="7" t="s">
        <v>48</v>
      </c>
      <c r="K61" s="7">
        <v>1</v>
      </c>
      <c r="L61" s="7"/>
      <c r="M61" s="7">
        <v>2</v>
      </c>
      <c r="N61" s="7">
        <v>2</v>
      </c>
      <c r="O61" s="7" t="s">
        <v>59</v>
      </c>
      <c r="P61" s="7">
        <v>3</v>
      </c>
      <c r="Q61" s="7" t="s">
        <v>50</v>
      </c>
      <c r="R61" s="7">
        <v>1</v>
      </c>
      <c r="S61" s="7" t="s">
        <v>51</v>
      </c>
      <c r="T61" s="7" t="s">
        <v>54</v>
      </c>
      <c r="U61" s="7">
        <v>2</v>
      </c>
      <c r="V61" s="7" t="s">
        <v>55</v>
      </c>
      <c r="W61" s="7">
        <v>1</v>
      </c>
      <c r="X61" s="7" t="s">
        <v>121</v>
      </c>
      <c r="Y61" s="7"/>
    </row>
    <row r="62" spans="1:25">
      <c r="A62" s="6">
        <v>34</v>
      </c>
      <c r="B62" s="6">
        <v>5</v>
      </c>
      <c r="C62" s="6" t="s">
        <v>45</v>
      </c>
      <c r="D62" s="6">
        <v>20</v>
      </c>
      <c r="E62" s="6" t="s">
        <v>58</v>
      </c>
      <c r="F62" s="6">
        <v>1</v>
      </c>
      <c r="G62" s="6" t="s">
        <v>64</v>
      </c>
      <c r="H62" s="6">
        <v>1</v>
      </c>
      <c r="I62" s="6" t="s">
        <v>47</v>
      </c>
      <c r="J62" s="6" t="s">
        <v>48</v>
      </c>
      <c r="K62" s="6">
        <v>1</v>
      </c>
      <c r="L62" s="6"/>
      <c r="M62" s="6">
        <v>3</v>
      </c>
      <c r="N62" s="6">
        <v>2</v>
      </c>
      <c r="O62" s="6" t="s">
        <v>49</v>
      </c>
      <c r="P62" s="6">
        <v>-2</v>
      </c>
      <c r="Q62" s="6" t="s">
        <v>50</v>
      </c>
      <c r="R62" s="6">
        <v>1</v>
      </c>
      <c r="S62" s="6" t="s">
        <v>84</v>
      </c>
      <c r="T62" s="6" t="s">
        <v>54</v>
      </c>
      <c r="U62" s="6">
        <v>2</v>
      </c>
      <c r="V62" s="6" t="s">
        <v>65</v>
      </c>
      <c r="W62" s="6">
        <v>1</v>
      </c>
      <c r="X62" s="6"/>
      <c r="Y62" s="6" t="s">
        <v>171</v>
      </c>
    </row>
    <row r="63" spans="1:25">
      <c r="A63" s="7">
        <v>35</v>
      </c>
      <c r="B63" s="7">
        <v>5</v>
      </c>
      <c r="C63" s="7" t="s">
        <v>45</v>
      </c>
      <c r="D63" s="7">
        <v>19</v>
      </c>
      <c r="E63" s="7" t="s">
        <v>58</v>
      </c>
      <c r="F63" s="7">
        <v>1</v>
      </c>
      <c r="G63" s="7" t="s">
        <v>64</v>
      </c>
      <c r="H63" s="7">
        <v>1</v>
      </c>
      <c r="I63" s="7" t="s">
        <v>47</v>
      </c>
      <c r="J63" s="7" t="s">
        <v>48</v>
      </c>
      <c r="K63" s="7">
        <v>1</v>
      </c>
      <c r="L63" s="7"/>
      <c r="M63" s="7">
        <v>0</v>
      </c>
      <c r="N63" s="7">
        <v>2</v>
      </c>
      <c r="O63" s="7" t="s">
        <v>59</v>
      </c>
      <c r="P63" s="7">
        <v>3</v>
      </c>
      <c r="Q63" s="7" t="s">
        <v>50</v>
      </c>
      <c r="R63" s="7">
        <v>1</v>
      </c>
      <c r="S63" s="7" t="s">
        <v>51</v>
      </c>
      <c r="T63" s="7" t="s">
        <v>54</v>
      </c>
      <c r="U63" s="7">
        <v>2</v>
      </c>
      <c r="V63" s="7" t="s">
        <v>55</v>
      </c>
      <c r="W63" s="7">
        <v>1</v>
      </c>
      <c r="X63" s="7" t="s">
        <v>173</v>
      </c>
      <c r="Y63" s="7" t="s">
        <v>175</v>
      </c>
    </row>
    <row r="64" spans="1:25">
      <c r="A64" s="7">
        <v>28</v>
      </c>
      <c r="B64" s="7">
        <v>4</v>
      </c>
      <c r="C64" s="7" t="s">
        <v>123</v>
      </c>
      <c r="D64" s="7">
        <v>19</v>
      </c>
      <c r="E64" s="7" t="s">
        <v>58</v>
      </c>
      <c r="F64" s="7">
        <v>1</v>
      </c>
      <c r="G64" s="7" t="s">
        <v>64</v>
      </c>
      <c r="H64" s="7">
        <v>1</v>
      </c>
      <c r="I64" s="7" t="s">
        <v>47</v>
      </c>
      <c r="J64" s="7" t="s">
        <v>48</v>
      </c>
      <c r="K64" s="7">
        <v>1</v>
      </c>
      <c r="L64" s="7"/>
      <c r="M64" s="7">
        <v>1</v>
      </c>
      <c r="N64" s="7">
        <v>3</v>
      </c>
      <c r="O64" s="7" t="s">
        <v>59</v>
      </c>
      <c r="P64" s="7">
        <v>0</v>
      </c>
      <c r="Q64" s="7" t="s">
        <v>124</v>
      </c>
      <c r="R64" s="7">
        <v>2</v>
      </c>
      <c r="S64" s="7" t="s">
        <v>65</v>
      </c>
      <c r="T64" s="7" t="s">
        <v>50</v>
      </c>
      <c r="U64" s="7">
        <v>1</v>
      </c>
      <c r="V64" s="7" t="s">
        <v>84</v>
      </c>
      <c r="W64" s="7">
        <v>2</v>
      </c>
      <c r="X64" s="7"/>
      <c r="Y64" s="7"/>
    </row>
    <row r="65" spans="1:25">
      <c r="A65" s="6">
        <v>29</v>
      </c>
      <c r="B65" s="6">
        <v>4</v>
      </c>
      <c r="C65" s="6" t="s">
        <v>123</v>
      </c>
      <c r="D65" s="6">
        <v>18</v>
      </c>
      <c r="E65" s="6" t="s">
        <v>58</v>
      </c>
      <c r="F65" s="6">
        <v>1</v>
      </c>
      <c r="G65" s="6" t="s">
        <v>64</v>
      </c>
      <c r="H65" s="6">
        <v>1</v>
      </c>
      <c r="I65" s="6" t="s">
        <v>47</v>
      </c>
      <c r="J65" s="6" t="s">
        <v>48</v>
      </c>
      <c r="K65" s="6">
        <v>1</v>
      </c>
      <c r="L65" s="6"/>
      <c r="M65" s="6">
        <v>2</v>
      </c>
      <c r="N65" s="6">
        <v>3</v>
      </c>
      <c r="O65" s="6" t="s">
        <v>59</v>
      </c>
      <c r="P65" s="6">
        <v>2</v>
      </c>
      <c r="Q65" s="6" t="s">
        <v>124</v>
      </c>
      <c r="R65" s="6">
        <v>2</v>
      </c>
      <c r="S65" s="6" t="s">
        <v>65</v>
      </c>
      <c r="T65" s="6" t="s">
        <v>50</v>
      </c>
      <c r="U65" s="6">
        <v>1</v>
      </c>
      <c r="V65" s="6" t="s">
        <v>84</v>
      </c>
      <c r="W65" s="6">
        <v>2</v>
      </c>
      <c r="X65" s="6" t="s">
        <v>155</v>
      </c>
      <c r="Y65" s="6" t="s">
        <v>153</v>
      </c>
    </row>
    <row r="66" spans="1:25">
      <c r="A66" s="7">
        <v>58</v>
      </c>
      <c r="B66" s="7">
        <v>5</v>
      </c>
      <c r="C66" s="7" t="s">
        <v>123</v>
      </c>
      <c r="D66" s="7">
        <v>20</v>
      </c>
      <c r="E66" s="7" t="s">
        <v>58</v>
      </c>
      <c r="F66" s="7">
        <v>1</v>
      </c>
      <c r="G66" s="7" t="s">
        <v>64</v>
      </c>
      <c r="H66" s="7">
        <v>1</v>
      </c>
      <c r="I66" s="7" t="s">
        <v>47</v>
      </c>
      <c r="J66" s="7" t="s">
        <v>48</v>
      </c>
      <c r="K66" s="7">
        <v>1</v>
      </c>
      <c r="L66" s="7"/>
      <c r="M66" s="7">
        <v>2</v>
      </c>
      <c r="N66" s="7">
        <v>2</v>
      </c>
      <c r="O66" s="7" t="s">
        <v>59</v>
      </c>
      <c r="P66" s="7">
        <v>0</v>
      </c>
      <c r="Q66" s="7" t="s">
        <v>124</v>
      </c>
      <c r="R66" s="7">
        <v>2</v>
      </c>
      <c r="S66" s="7" t="s">
        <v>84</v>
      </c>
      <c r="T66" s="7" t="s">
        <v>50</v>
      </c>
      <c r="U66" s="7">
        <v>1</v>
      </c>
      <c r="V66" s="7" t="s">
        <v>55</v>
      </c>
      <c r="W66" s="7">
        <v>2</v>
      </c>
      <c r="X66" s="7"/>
      <c r="Y66" s="7"/>
    </row>
    <row r="67" spans="1:25">
      <c r="A67" s="6">
        <v>59</v>
      </c>
      <c r="B67" s="6">
        <v>5</v>
      </c>
      <c r="C67" s="6" t="s">
        <v>123</v>
      </c>
      <c r="D67" s="6">
        <v>21</v>
      </c>
      <c r="E67" s="6" t="s">
        <v>58</v>
      </c>
      <c r="F67" s="6">
        <v>1</v>
      </c>
      <c r="G67" s="6" t="s">
        <v>64</v>
      </c>
      <c r="H67" s="6">
        <v>1</v>
      </c>
      <c r="I67" s="6" t="s">
        <v>47</v>
      </c>
      <c r="J67" s="6" t="s">
        <v>48</v>
      </c>
      <c r="K67" s="6">
        <v>1</v>
      </c>
      <c r="L67" s="6"/>
      <c r="M67" s="6">
        <v>3</v>
      </c>
      <c r="N67" s="6">
        <v>3</v>
      </c>
      <c r="O67" s="6" t="s">
        <v>59</v>
      </c>
      <c r="P67" s="6">
        <v>3</v>
      </c>
      <c r="Q67" s="6" t="s">
        <v>124</v>
      </c>
      <c r="R67" s="6">
        <v>2</v>
      </c>
      <c r="S67" s="6" t="s">
        <v>84</v>
      </c>
      <c r="T67" s="6" t="s">
        <v>50</v>
      </c>
      <c r="U67" s="6">
        <v>1</v>
      </c>
      <c r="V67" s="6" t="s">
        <v>55</v>
      </c>
      <c r="W67" s="6">
        <v>2</v>
      </c>
      <c r="X67" s="6"/>
      <c r="Y67" s="6"/>
    </row>
    <row r="68" spans="1:25">
      <c r="A68" s="7">
        <v>74</v>
      </c>
      <c r="B68" s="7">
        <v>5</v>
      </c>
      <c r="C68" s="7" t="s">
        <v>123</v>
      </c>
      <c r="D68" s="7">
        <v>23</v>
      </c>
      <c r="E68" s="7" t="s">
        <v>58</v>
      </c>
      <c r="F68" s="7">
        <v>1</v>
      </c>
      <c r="G68" s="7" t="s">
        <v>64</v>
      </c>
      <c r="H68" s="7">
        <v>1</v>
      </c>
      <c r="I68" s="7" t="s">
        <v>47</v>
      </c>
      <c r="J68" s="7" t="s">
        <v>48</v>
      </c>
      <c r="K68" s="7">
        <v>1</v>
      </c>
      <c r="L68" s="7"/>
      <c r="M68" s="7">
        <v>1</v>
      </c>
      <c r="N68" s="7">
        <v>3</v>
      </c>
      <c r="O68" s="7" t="s">
        <v>49</v>
      </c>
      <c r="P68" s="7">
        <v>2</v>
      </c>
      <c r="Q68" s="7" t="s">
        <v>124</v>
      </c>
      <c r="R68" s="7">
        <v>2</v>
      </c>
      <c r="S68" s="7" t="s">
        <v>55</v>
      </c>
      <c r="T68" s="7" t="s">
        <v>50</v>
      </c>
      <c r="U68" s="7">
        <v>1</v>
      </c>
      <c r="V68" s="7" t="s">
        <v>98</v>
      </c>
      <c r="W68" s="7">
        <v>2</v>
      </c>
      <c r="X68" s="7" t="s">
        <v>280</v>
      </c>
      <c r="Y68" s="7" t="s">
        <v>278</v>
      </c>
    </row>
    <row r="69" spans="1:25">
      <c r="A69" s="6">
        <v>6</v>
      </c>
      <c r="B69" s="6">
        <v>4</v>
      </c>
      <c r="C69" s="6" t="s">
        <v>45</v>
      </c>
      <c r="D69" s="6">
        <v>19</v>
      </c>
      <c r="E69" s="6" t="s">
        <v>58</v>
      </c>
      <c r="F69" s="6">
        <v>1</v>
      </c>
      <c r="G69" s="6" t="s">
        <v>64</v>
      </c>
      <c r="H69" s="6">
        <v>1</v>
      </c>
      <c r="I69" s="6" t="s">
        <v>47</v>
      </c>
      <c r="J69" s="6" t="s">
        <v>75</v>
      </c>
      <c r="K69" s="6">
        <v>2</v>
      </c>
      <c r="L69" s="6" t="s">
        <v>76</v>
      </c>
      <c r="M69" s="6">
        <v>2</v>
      </c>
      <c r="N69" s="6">
        <v>2</v>
      </c>
      <c r="O69" s="6" t="s">
        <v>59</v>
      </c>
      <c r="P69" s="6">
        <v>2</v>
      </c>
      <c r="Q69" s="6" t="s">
        <v>50</v>
      </c>
      <c r="R69" s="6">
        <v>1</v>
      </c>
      <c r="S69" s="6" t="s">
        <v>65</v>
      </c>
      <c r="T69" s="6" t="s">
        <v>54</v>
      </c>
      <c r="U69" s="6">
        <v>2</v>
      </c>
      <c r="V69" s="6" t="s">
        <v>67</v>
      </c>
      <c r="W69" s="6">
        <v>1</v>
      </c>
      <c r="X69" s="6"/>
      <c r="Y69" s="6"/>
    </row>
    <row r="70" spans="1:25">
      <c r="A70" s="7">
        <v>33</v>
      </c>
      <c r="B70" s="7">
        <v>5</v>
      </c>
      <c r="C70" s="7" t="s">
        <v>45</v>
      </c>
      <c r="D70" s="7">
        <v>19</v>
      </c>
      <c r="E70" s="7" t="s">
        <v>58</v>
      </c>
      <c r="F70" s="7">
        <v>1</v>
      </c>
      <c r="G70" s="7" t="s">
        <v>64</v>
      </c>
      <c r="H70" s="7">
        <v>1</v>
      </c>
      <c r="I70" s="7" t="s">
        <v>47</v>
      </c>
      <c r="J70" s="7" t="s">
        <v>75</v>
      </c>
      <c r="K70" s="7">
        <v>2</v>
      </c>
      <c r="L70" s="7" t="s">
        <v>165</v>
      </c>
      <c r="M70" s="7">
        <v>2</v>
      </c>
      <c r="N70" s="7">
        <v>3</v>
      </c>
      <c r="O70" s="7" t="s">
        <v>59</v>
      </c>
      <c r="P70" s="7">
        <v>2</v>
      </c>
      <c r="Q70" s="7" t="s">
        <v>50</v>
      </c>
      <c r="R70" s="7">
        <v>1</v>
      </c>
      <c r="S70" s="7" t="s">
        <v>84</v>
      </c>
      <c r="T70" s="7" t="s">
        <v>54</v>
      </c>
      <c r="U70" s="7">
        <v>2</v>
      </c>
      <c r="V70" s="7" t="s">
        <v>65</v>
      </c>
      <c r="W70" s="7">
        <v>1</v>
      </c>
      <c r="X70" s="7"/>
      <c r="Y70" s="7" t="s">
        <v>168</v>
      </c>
    </row>
    <row r="71" spans="1:25">
      <c r="A71" s="6">
        <v>30</v>
      </c>
      <c r="B71" s="6">
        <v>4</v>
      </c>
      <c r="C71" s="6" t="s">
        <v>123</v>
      </c>
      <c r="D71" s="6">
        <v>24</v>
      </c>
      <c r="E71" s="6" t="s">
        <v>58</v>
      </c>
      <c r="F71" s="6">
        <v>1</v>
      </c>
      <c r="G71" s="6" t="s">
        <v>64</v>
      </c>
      <c r="H71" s="6">
        <v>1</v>
      </c>
      <c r="I71" s="6" t="s">
        <v>47</v>
      </c>
      <c r="J71" s="6" t="s">
        <v>75</v>
      </c>
      <c r="K71" s="6">
        <v>2</v>
      </c>
      <c r="L71" s="6" t="s">
        <v>156</v>
      </c>
      <c r="M71" s="6">
        <v>1</v>
      </c>
      <c r="N71" s="6">
        <v>2</v>
      </c>
      <c r="O71" s="6" t="s">
        <v>59</v>
      </c>
      <c r="P71" s="6">
        <v>1</v>
      </c>
      <c r="Q71" s="6" t="s">
        <v>124</v>
      </c>
      <c r="R71" s="6">
        <v>2</v>
      </c>
      <c r="S71" s="6" t="s">
        <v>65</v>
      </c>
      <c r="T71" s="6" t="s">
        <v>50</v>
      </c>
      <c r="U71" s="6">
        <v>1</v>
      </c>
      <c r="V71" s="6" t="s">
        <v>84</v>
      </c>
      <c r="W71" s="6">
        <v>2</v>
      </c>
      <c r="X71" s="6"/>
      <c r="Y71" s="6"/>
    </row>
    <row r="72" spans="1:25">
      <c r="A72" s="7">
        <v>61</v>
      </c>
      <c r="B72" s="7">
        <v>5</v>
      </c>
      <c r="C72" s="7" t="s">
        <v>123</v>
      </c>
      <c r="D72" s="7">
        <v>19</v>
      </c>
      <c r="E72" s="7" t="s">
        <v>58</v>
      </c>
      <c r="F72" s="7">
        <v>1</v>
      </c>
      <c r="G72" s="7" t="s">
        <v>64</v>
      </c>
      <c r="H72" s="7">
        <v>1</v>
      </c>
      <c r="I72" s="7" t="s">
        <v>47</v>
      </c>
      <c r="J72" s="7" t="s">
        <v>75</v>
      </c>
      <c r="K72" s="7">
        <v>2</v>
      </c>
      <c r="L72" s="7"/>
      <c r="M72" s="7">
        <v>2</v>
      </c>
      <c r="N72" s="7">
        <v>2</v>
      </c>
      <c r="O72" s="7" t="s">
        <v>59</v>
      </c>
      <c r="P72" s="7">
        <v>3</v>
      </c>
      <c r="Q72" s="7" t="s">
        <v>124</v>
      </c>
      <c r="R72" s="7">
        <v>2</v>
      </c>
      <c r="S72" s="7" t="s">
        <v>84</v>
      </c>
      <c r="T72" s="7" t="s">
        <v>50</v>
      </c>
      <c r="U72" s="7">
        <v>1</v>
      </c>
      <c r="V72" s="7" t="s">
        <v>55</v>
      </c>
      <c r="W72" s="7">
        <v>2</v>
      </c>
      <c r="X72" s="7" t="s">
        <v>242</v>
      </c>
      <c r="Y72" s="7"/>
    </row>
    <row r="73" spans="1:25">
      <c r="A73" s="6">
        <v>66</v>
      </c>
      <c r="B73" s="6">
        <v>5</v>
      </c>
      <c r="C73" s="6" t="s">
        <v>123</v>
      </c>
      <c r="D73" s="6">
        <v>20</v>
      </c>
      <c r="E73" s="6" t="s">
        <v>58</v>
      </c>
      <c r="F73" s="6">
        <v>1</v>
      </c>
      <c r="G73" s="6" t="s">
        <v>64</v>
      </c>
      <c r="H73" s="6">
        <v>1</v>
      </c>
      <c r="I73" s="6" t="s">
        <v>47</v>
      </c>
      <c r="J73" s="6" t="s">
        <v>75</v>
      </c>
      <c r="K73" s="6">
        <v>2</v>
      </c>
      <c r="L73" s="6" t="s">
        <v>253</v>
      </c>
      <c r="M73" s="6">
        <v>-3</v>
      </c>
      <c r="N73" s="6">
        <v>-3</v>
      </c>
      <c r="O73" s="6" t="s">
        <v>59</v>
      </c>
      <c r="P73" s="6">
        <v>-3</v>
      </c>
      <c r="Q73" s="6" t="s">
        <v>124</v>
      </c>
      <c r="R73" s="6">
        <v>2</v>
      </c>
      <c r="S73" s="6" t="s">
        <v>51</v>
      </c>
      <c r="T73" s="6" t="s">
        <v>50</v>
      </c>
      <c r="U73" s="6">
        <v>1</v>
      </c>
      <c r="V73" s="6" t="s">
        <v>67</v>
      </c>
      <c r="W73" s="6">
        <v>2</v>
      </c>
      <c r="X73" s="6" t="s">
        <v>257</v>
      </c>
      <c r="Y73" s="6" t="s">
        <v>255</v>
      </c>
    </row>
    <row r="74" spans="1:25">
      <c r="A74" s="7">
        <v>75</v>
      </c>
      <c r="B74" s="7">
        <v>5</v>
      </c>
      <c r="C74" s="7" t="s">
        <v>123</v>
      </c>
      <c r="D74" s="7">
        <v>19</v>
      </c>
      <c r="E74" s="7" t="s">
        <v>58</v>
      </c>
      <c r="F74" s="7">
        <v>1</v>
      </c>
      <c r="G74" s="7" t="s">
        <v>64</v>
      </c>
      <c r="H74" s="7">
        <v>1</v>
      </c>
      <c r="I74" s="7" t="s">
        <v>47</v>
      </c>
      <c r="J74" s="7" t="s">
        <v>75</v>
      </c>
      <c r="K74" s="7">
        <v>2</v>
      </c>
      <c r="L74" s="7" t="s">
        <v>281</v>
      </c>
      <c r="M74" s="7">
        <v>2</v>
      </c>
      <c r="N74" s="7">
        <v>3</v>
      </c>
      <c r="O74" s="7" t="s">
        <v>59</v>
      </c>
      <c r="P74" s="7">
        <v>3</v>
      </c>
      <c r="Q74" s="7" t="s">
        <v>124</v>
      </c>
      <c r="R74" s="7">
        <v>2</v>
      </c>
      <c r="S74" s="7" t="s">
        <v>55</v>
      </c>
      <c r="T74" s="7" t="s">
        <v>50</v>
      </c>
      <c r="U74" s="7">
        <v>1</v>
      </c>
      <c r="V74" s="7" t="s">
        <v>98</v>
      </c>
      <c r="W74" s="7">
        <v>2</v>
      </c>
      <c r="X74" s="7"/>
      <c r="Y74" s="7"/>
    </row>
    <row r="75" spans="1:25">
      <c r="A75" s="6">
        <v>76</v>
      </c>
      <c r="B75" s="6">
        <v>5</v>
      </c>
      <c r="C75" s="6" t="s">
        <v>123</v>
      </c>
      <c r="D75" s="6">
        <v>20</v>
      </c>
      <c r="E75" s="6" t="s">
        <v>58</v>
      </c>
      <c r="F75" s="6">
        <v>1</v>
      </c>
      <c r="G75" s="6" t="s">
        <v>64</v>
      </c>
      <c r="H75" s="6">
        <v>1</v>
      </c>
      <c r="I75" s="6" t="s">
        <v>47</v>
      </c>
      <c r="J75" s="6" t="s">
        <v>75</v>
      </c>
      <c r="K75" s="6">
        <v>2</v>
      </c>
      <c r="L75" s="6" t="s">
        <v>281</v>
      </c>
      <c r="M75" s="6">
        <v>0</v>
      </c>
      <c r="N75" s="6">
        <v>3</v>
      </c>
      <c r="O75" s="6" t="s">
        <v>59</v>
      </c>
      <c r="P75" s="6">
        <v>3</v>
      </c>
      <c r="Q75" s="6" t="s">
        <v>124</v>
      </c>
      <c r="R75" s="6">
        <v>2</v>
      </c>
      <c r="S75" s="6" t="s">
        <v>55</v>
      </c>
      <c r="T75" s="6" t="s">
        <v>50</v>
      </c>
      <c r="U75" s="6">
        <v>1</v>
      </c>
      <c r="V75" s="6" t="s">
        <v>98</v>
      </c>
      <c r="W75" s="6">
        <v>2</v>
      </c>
      <c r="X75" s="6" t="s">
        <v>285</v>
      </c>
      <c r="Y75" s="6"/>
    </row>
    <row r="76" spans="1:25">
      <c r="A76" s="7">
        <v>1</v>
      </c>
      <c r="B76" s="7">
        <v>4</v>
      </c>
      <c r="C76" s="7" t="s">
        <v>45</v>
      </c>
      <c r="D76" s="7">
        <v>19</v>
      </c>
      <c r="E76" s="7" t="s">
        <v>46</v>
      </c>
      <c r="F76" s="7"/>
      <c r="G76" s="7" t="s">
        <v>46</v>
      </c>
      <c r="H76" s="7"/>
      <c r="I76" s="7" t="s">
        <v>47</v>
      </c>
      <c r="J76" s="7" t="s">
        <v>48</v>
      </c>
      <c r="K76" s="7">
        <v>1</v>
      </c>
      <c r="L76" s="7"/>
      <c r="M76" s="7">
        <v>-1</v>
      </c>
      <c r="N76" s="7">
        <v>3</v>
      </c>
      <c r="O76" s="7" t="s">
        <v>49</v>
      </c>
      <c r="P76" s="7">
        <v>0</v>
      </c>
      <c r="Q76" s="7" t="s">
        <v>50</v>
      </c>
      <c r="R76" s="7">
        <v>1</v>
      </c>
      <c r="S76" s="7" t="s">
        <v>51</v>
      </c>
      <c r="T76" s="7" t="s">
        <v>54</v>
      </c>
      <c r="U76" s="7">
        <v>2</v>
      </c>
      <c r="V76" s="7" t="s">
        <v>55</v>
      </c>
      <c r="W76" s="7">
        <v>1</v>
      </c>
      <c r="X76" s="7" t="s">
        <v>53</v>
      </c>
      <c r="Y76" s="7" t="s">
        <v>57</v>
      </c>
    </row>
    <row r="77" spans="1:25">
      <c r="A77" s="7">
        <v>37</v>
      </c>
      <c r="B77" s="7">
        <v>5</v>
      </c>
      <c r="C77" s="7" t="s">
        <v>45</v>
      </c>
      <c r="D77" s="7">
        <v>20</v>
      </c>
      <c r="E77" s="7" t="s">
        <v>71</v>
      </c>
      <c r="F77" s="7">
        <v>2</v>
      </c>
      <c r="G77" s="7" t="s">
        <v>79</v>
      </c>
      <c r="H77" s="7">
        <v>2</v>
      </c>
      <c r="I77" s="7" t="s">
        <v>143</v>
      </c>
      <c r="J77" s="7" t="s">
        <v>48</v>
      </c>
      <c r="K77" s="7">
        <v>1</v>
      </c>
      <c r="L77" s="7"/>
      <c r="M77" s="7">
        <v>1</v>
      </c>
      <c r="N77" s="7">
        <v>2</v>
      </c>
      <c r="O77" s="7" t="s">
        <v>59</v>
      </c>
      <c r="P77" s="7">
        <v>1</v>
      </c>
      <c r="Q77" s="7" t="s">
        <v>50</v>
      </c>
      <c r="R77" s="7">
        <v>1</v>
      </c>
      <c r="S77" s="7" t="s">
        <v>65</v>
      </c>
      <c r="T77" s="7" t="s">
        <v>54</v>
      </c>
      <c r="U77" s="7">
        <v>2</v>
      </c>
      <c r="V77" s="7" t="s">
        <v>67</v>
      </c>
      <c r="W77" s="7">
        <v>1</v>
      </c>
      <c r="X77" s="7"/>
      <c r="Y77" s="7"/>
    </row>
    <row r="78" spans="1:25">
      <c r="A78" s="6">
        <v>39</v>
      </c>
      <c r="B78" s="6">
        <v>5</v>
      </c>
      <c r="C78" s="6" t="s">
        <v>45</v>
      </c>
      <c r="D78" s="6" t="s">
        <v>143</v>
      </c>
      <c r="E78" s="6" t="s">
        <v>143</v>
      </c>
      <c r="F78" s="6"/>
      <c r="G78" s="6" t="s">
        <v>143</v>
      </c>
      <c r="H78" s="6"/>
      <c r="I78" s="6" t="s">
        <v>143</v>
      </c>
      <c r="J78" s="6" t="s">
        <v>143</v>
      </c>
      <c r="K78" s="6"/>
      <c r="L78" s="6"/>
      <c r="M78" s="6"/>
      <c r="N78" s="6"/>
      <c r="O78" s="6"/>
      <c r="P78" s="6"/>
      <c r="Q78" s="6" t="s">
        <v>50</v>
      </c>
      <c r="R78" s="6">
        <v>1</v>
      </c>
      <c r="S78" s="6" t="s">
        <v>65</v>
      </c>
      <c r="T78" s="6" t="s">
        <v>54</v>
      </c>
      <c r="U78" s="6">
        <v>2</v>
      </c>
      <c r="V78" s="6" t="s">
        <v>67</v>
      </c>
      <c r="W78" s="6">
        <v>1</v>
      </c>
      <c r="X78" s="6" t="s">
        <v>184</v>
      </c>
      <c r="Y78" s="6" t="s">
        <v>186</v>
      </c>
    </row>
    <row r="79" spans="1:25">
      <c r="A79" s="33">
        <v>42</v>
      </c>
      <c r="B79" s="33">
        <v>5</v>
      </c>
      <c r="C79" s="33" t="s">
        <v>45</v>
      </c>
      <c r="D79" s="33" t="s">
        <v>143</v>
      </c>
      <c r="E79" s="33" t="s">
        <v>143</v>
      </c>
      <c r="F79" s="33"/>
      <c r="G79" s="33" t="s">
        <v>143</v>
      </c>
      <c r="H79" s="33"/>
      <c r="I79" s="33" t="s">
        <v>143</v>
      </c>
      <c r="J79" s="33" t="s">
        <v>143</v>
      </c>
      <c r="K79" s="33"/>
      <c r="L79" s="33"/>
      <c r="M79" s="33"/>
      <c r="N79" s="33"/>
      <c r="O79" s="33"/>
      <c r="P79" s="33"/>
      <c r="Q79" s="33" t="s">
        <v>50</v>
      </c>
      <c r="R79" s="33">
        <v>1</v>
      </c>
      <c r="S79" s="33" t="s">
        <v>51</v>
      </c>
      <c r="T79" s="33" t="s">
        <v>54</v>
      </c>
      <c r="U79" s="33">
        <v>2</v>
      </c>
      <c r="V79" s="33" t="s">
        <v>55</v>
      </c>
      <c r="W79" s="33">
        <v>1</v>
      </c>
      <c r="X79" s="33"/>
      <c r="Y79" s="33"/>
    </row>
    <row r="81" spans="24:25">
      <c r="X81">
        <f>COUNTA(X4:X79)</f>
        <v>38</v>
      </c>
      <c r="Y81">
        <f>COUNTA(Y4:Y79)</f>
        <v>34</v>
      </c>
    </row>
  </sheetData>
  <sortState xmlns:xlrd2="http://schemas.microsoft.com/office/spreadsheetml/2017/richdata2" ref="BC5:BD32">
    <sortCondition ref="BC5:BC32"/>
  </sortState>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3ECC7-A525-4096-86FF-A5D3F386CC21}">
  <sheetPr>
    <pageSetUpPr fitToPage="1"/>
  </sheetPr>
  <dimension ref="C4:O45"/>
  <sheetViews>
    <sheetView topLeftCell="A4" workbookViewId="0">
      <pane xSplit="6" ySplit="3" topLeftCell="G7" activePane="bottomRight" state="frozen"/>
      <selection pane="bottomRight" activeCell="N21" sqref="N21"/>
      <selection pane="bottomLeft" activeCell="A6" sqref="A6"/>
      <selection pane="topRight" activeCell="E4" sqref="E4"/>
    </sheetView>
  </sheetViews>
  <sheetFormatPr defaultRowHeight="15"/>
  <cols>
    <col min="3" max="3" width="9.140625" style="1"/>
    <col min="4" max="4" width="10.5703125" style="16" bestFit="1" customWidth="1"/>
    <col min="5" max="5" width="4.7109375" customWidth="1"/>
    <col min="6" max="6" width="10.28515625" customWidth="1"/>
    <col min="7" max="7" width="4.28515625" customWidth="1"/>
    <col min="8" max="8" width="12.42578125" style="16" bestFit="1" customWidth="1"/>
    <col min="9" max="9" width="15.7109375" bestFit="1" customWidth="1"/>
    <col min="10" max="10" width="11.85546875" customWidth="1"/>
    <col min="11" max="11" width="15.5703125" bestFit="1" customWidth="1"/>
    <col min="12" max="12" width="15.5703125" customWidth="1"/>
    <col min="13" max="13" width="16" bestFit="1" customWidth="1"/>
    <col min="14" max="14" width="10.85546875" customWidth="1"/>
    <col min="15" max="15" width="14.5703125" bestFit="1" customWidth="1"/>
  </cols>
  <sheetData>
    <row r="4" spans="3:15">
      <c r="D4" s="27" t="s">
        <v>637</v>
      </c>
      <c r="F4" s="27" t="s">
        <v>638</v>
      </c>
    </row>
    <row r="5" spans="3:15">
      <c r="D5" s="27"/>
      <c r="G5" s="27"/>
      <c r="H5" s="16" t="s">
        <v>639</v>
      </c>
      <c r="J5" t="s">
        <v>640</v>
      </c>
      <c r="L5" t="s">
        <v>641</v>
      </c>
      <c r="N5" t="s">
        <v>642</v>
      </c>
    </row>
    <row r="6" spans="3:15" s="2" customFormat="1" ht="45">
      <c r="C6" s="17" t="s">
        <v>643</v>
      </c>
      <c r="D6" s="26" t="s">
        <v>644</v>
      </c>
      <c r="E6" s="17"/>
      <c r="F6" s="17" t="s">
        <v>645</v>
      </c>
      <c r="G6" s="19"/>
      <c r="H6" s="18" t="s">
        <v>646</v>
      </c>
      <c r="I6" s="17"/>
      <c r="J6" s="17" t="s">
        <v>647</v>
      </c>
      <c r="K6" s="17"/>
      <c r="L6" s="17" t="s">
        <v>648</v>
      </c>
      <c r="M6" s="17"/>
      <c r="N6" s="17" t="s">
        <v>649</v>
      </c>
      <c r="O6" s="19"/>
    </row>
    <row r="7" spans="3:15">
      <c r="C7" s="20" t="s">
        <v>330</v>
      </c>
      <c r="D7" s="28" t="s">
        <v>650</v>
      </c>
      <c r="E7" s="22"/>
      <c r="F7" s="22" t="s">
        <v>50</v>
      </c>
      <c r="G7" s="22"/>
      <c r="H7" s="21">
        <v>4.7E-2</v>
      </c>
      <c r="I7" s="22" t="s">
        <v>651</v>
      </c>
      <c r="J7" s="21" t="s">
        <v>652</v>
      </c>
      <c r="K7" s="21"/>
      <c r="L7" s="21" t="s">
        <v>652</v>
      </c>
      <c r="M7" s="21"/>
      <c r="N7" s="21" t="s">
        <v>653</v>
      </c>
      <c r="O7" s="22" t="s">
        <v>654</v>
      </c>
    </row>
    <row r="8" spans="3:15">
      <c r="C8" s="20"/>
      <c r="D8" s="21"/>
      <c r="E8" s="22"/>
      <c r="F8" s="22" t="s">
        <v>401</v>
      </c>
      <c r="G8" s="22"/>
      <c r="H8" s="21" t="s">
        <v>652</v>
      </c>
      <c r="I8" s="22" t="s">
        <v>651</v>
      </c>
      <c r="J8" s="21" t="s">
        <v>652</v>
      </c>
      <c r="K8" s="21"/>
      <c r="L8" s="21" t="s">
        <v>652</v>
      </c>
      <c r="M8" s="21"/>
      <c r="N8" s="21" t="s">
        <v>652</v>
      </c>
      <c r="O8" s="22"/>
    </row>
    <row r="9" spans="3:15">
      <c r="C9" s="20"/>
      <c r="D9" s="21"/>
      <c r="E9" s="22"/>
      <c r="F9" s="20" t="s">
        <v>655</v>
      </c>
      <c r="G9" s="22"/>
      <c r="H9" s="21" t="s">
        <v>652</v>
      </c>
      <c r="I9" s="22"/>
      <c r="J9" s="21" t="s">
        <v>652</v>
      </c>
      <c r="K9" s="21"/>
      <c r="L9" s="21" t="s">
        <v>652</v>
      </c>
      <c r="M9" s="21"/>
      <c r="N9" s="21" t="s">
        <v>652</v>
      </c>
      <c r="O9" s="22"/>
    </row>
    <row r="10" spans="3:15">
      <c r="C10" s="20"/>
      <c r="D10" s="21"/>
      <c r="E10" s="22"/>
      <c r="F10" s="22"/>
      <c r="G10" s="22"/>
      <c r="H10" s="21"/>
      <c r="I10" s="22"/>
      <c r="J10" s="22"/>
      <c r="K10" s="22"/>
      <c r="L10" s="22"/>
      <c r="M10" s="22"/>
      <c r="N10" s="22"/>
      <c r="O10" s="22"/>
    </row>
    <row r="11" spans="3:15">
      <c r="C11" s="20" t="s">
        <v>331</v>
      </c>
      <c r="D11" s="28" t="s">
        <v>650</v>
      </c>
      <c r="E11" s="22"/>
      <c r="F11" s="22" t="s">
        <v>50</v>
      </c>
      <c r="G11" s="22"/>
      <c r="H11" s="21" t="s">
        <v>656</v>
      </c>
      <c r="I11" s="22" t="s">
        <v>651</v>
      </c>
      <c r="J11" s="21" t="s">
        <v>652</v>
      </c>
      <c r="K11" s="21"/>
      <c r="L11" s="21" t="s">
        <v>652</v>
      </c>
      <c r="M11" s="21"/>
      <c r="N11" s="21" t="s">
        <v>652</v>
      </c>
      <c r="O11" s="22"/>
    </row>
    <row r="12" spans="3:15">
      <c r="C12" s="20"/>
      <c r="D12" s="21"/>
      <c r="E12" s="22"/>
      <c r="F12" s="22" t="s">
        <v>401</v>
      </c>
      <c r="G12" s="22"/>
      <c r="H12" s="21" t="s">
        <v>652</v>
      </c>
      <c r="I12" s="22"/>
      <c r="J12" s="21" t="s">
        <v>652</v>
      </c>
      <c r="K12" s="21"/>
      <c r="L12" s="21" t="s">
        <v>652</v>
      </c>
      <c r="M12" s="21"/>
      <c r="N12" s="21" t="s">
        <v>652</v>
      </c>
      <c r="O12" s="22"/>
    </row>
    <row r="13" spans="3:15">
      <c r="C13" s="20"/>
      <c r="D13" s="21"/>
      <c r="E13" s="22"/>
      <c r="F13" s="20" t="s">
        <v>655</v>
      </c>
      <c r="G13" s="22"/>
      <c r="H13" s="21" t="s">
        <v>652</v>
      </c>
      <c r="I13" s="22"/>
      <c r="J13" s="21" t="s">
        <v>652</v>
      </c>
      <c r="K13" s="21"/>
      <c r="L13" s="21" t="s">
        <v>652</v>
      </c>
      <c r="M13" s="21"/>
      <c r="N13" s="21" t="s">
        <v>652</v>
      </c>
      <c r="O13" s="22"/>
    </row>
    <row r="14" spans="3:15">
      <c r="C14" s="20"/>
      <c r="D14" s="21"/>
      <c r="E14" s="22"/>
      <c r="F14" s="22"/>
      <c r="G14" s="22"/>
      <c r="H14" s="21"/>
      <c r="I14" s="22"/>
      <c r="J14" s="22"/>
      <c r="K14" s="22"/>
      <c r="L14" s="22"/>
      <c r="M14" s="22"/>
      <c r="N14" s="22"/>
      <c r="O14" s="22"/>
    </row>
    <row r="15" spans="3:15">
      <c r="C15" s="20" t="s">
        <v>332</v>
      </c>
      <c r="D15" s="28" t="s">
        <v>650</v>
      </c>
      <c r="E15" s="22"/>
      <c r="F15" s="22" t="s">
        <v>50</v>
      </c>
      <c r="G15" s="22"/>
      <c r="H15" s="21" t="s">
        <v>652</v>
      </c>
      <c r="I15" s="22"/>
      <c r="J15" s="21" t="s">
        <v>652</v>
      </c>
      <c r="K15" s="21"/>
      <c r="L15" s="21" t="s">
        <v>652</v>
      </c>
      <c r="M15" s="21"/>
      <c r="N15" s="21" t="s">
        <v>652</v>
      </c>
      <c r="O15" s="22"/>
    </row>
    <row r="16" spans="3:15">
      <c r="C16" s="20"/>
      <c r="D16" s="21"/>
      <c r="E16" s="22"/>
      <c r="F16" s="22" t="s">
        <v>401</v>
      </c>
      <c r="G16" s="22"/>
      <c r="H16" s="21" t="s">
        <v>652</v>
      </c>
      <c r="I16" s="22"/>
      <c r="J16" s="21" t="s">
        <v>652</v>
      </c>
      <c r="K16" s="21"/>
      <c r="L16" s="21" t="s">
        <v>652</v>
      </c>
      <c r="M16" s="21"/>
      <c r="N16" s="21" t="s">
        <v>652</v>
      </c>
      <c r="O16" s="22"/>
    </row>
    <row r="17" spans="3:15">
      <c r="C17" s="20"/>
      <c r="D17" s="21"/>
      <c r="E17" s="22"/>
      <c r="F17" s="20" t="s">
        <v>655</v>
      </c>
      <c r="G17" s="22"/>
      <c r="H17" s="21" t="s">
        <v>652</v>
      </c>
      <c r="I17" s="22"/>
      <c r="J17" s="21" t="s">
        <v>652</v>
      </c>
      <c r="K17" s="21"/>
      <c r="L17" s="21" t="s">
        <v>652</v>
      </c>
      <c r="M17" s="21"/>
      <c r="N17" s="21" t="s">
        <v>652</v>
      </c>
      <c r="O17" s="22"/>
    </row>
    <row r="18" spans="3:15">
      <c r="C18" s="20"/>
      <c r="D18" s="21"/>
      <c r="E18" s="22"/>
      <c r="F18" s="22"/>
      <c r="G18" s="22"/>
      <c r="H18" s="21"/>
      <c r="I18" s="22"/>
      <c r="J18" s="22"/>
      <c r="K18" s="22"/>
      <c r="L18" s="22"/>
      <c r="M18" s="22"/>
      <c r="N18" s="22"/>
      <c r="O18" s="22"/>
    </row>
    <row r="19" spans="3:15">
      <c r="C19" s="20" t="s">
        <v>333</v>
      </c>
      <c r="D19" s="28">
        <v>6.0000000000000001E-3</v>
      </c>
      <c r="E19" s="22"/>
      <c r="F19" s="22" t="s">
        <v>50</v>
      </c>
      <c r="G19" s="22"/>
      <c r="H19" s="21" t="s">
        <v>652</v>
      </c>
      <c r="I19" s="22"/>
      <c r="J19" s="21" t="s">
        <v>652</v>
      </c>
      <c r="K19" s="21"/>
      <c r="L19" s="21" t="s">
        <v>652</v>
      </c>
      <c r="M19" s="21"/>
      <c r="N19" s="21" t="s">
        <v>657</v>
      </c>
      <c r="O19" s="22" t="s">
        <v>658</v>
      </c>
    </row>
    <row r="20" spans="3:15">
      <c r="C20" s="20"/>
      <c r="D20" s="21"/>
      <c r="E20" s="22"/>
      <c r="F20" s="22" t="s">
        <v>401</v>
      </c>
      <c r="G20" s="22"/>
      <c r="H20" s="21">
        <v>4.5999999999999999E-2</v>
      </c>
      <c r="I20" s="22" t="s">
        <v>651</v>
      </c>
      <c r="J20" s="21" t="s">
        <v>659</v>
      </c>
      <c r="K20" s="21" t="s">
        <v>660</v>
      </c>
      <c r="L20" s="21" t="s">
        <v>652</v>
      </c>
      <c r="M20" s="21"/>
      <c r="N20" s="21" t="s">
        <v>661</v>
      </c>
      <c r="O20" s="21" t="s">
        <v>662</v>
      </c>
    </row>
    <row r="21" spans="3:15">
      <c r="C21" s="20"/>
      <c r="D21" s="21"/>
      <c r="E21" s="22"/>
      <c r="F21" s="20" t="s">
        <v>655</v>
      </c>
      <c r="G21" s="22"/>
      <c r="H21" s="21" t="s">
        <v>652</v>
      </c>
      <c r="I21" s="22"/>
      <c r="J21" s="21" t="s">
        <v>652</v>
      </c>
      <c r="K21" s="21"/>
      <c r="L21" s="21" t="s">
        <v>652</v>
      </c>
      <c r="M21" s="21"/>
      <c r="N21" s="28">
        <v>1.7000000000000001E-2</v>
      </c>
      <c r="O21" s="22" t="s">
        <v>654</v>
      </c>
    </row>
    <row r="22" spans="3:15">
      <c r="C22" s="20"/>
      <c r="D22" s="21"/>
      <c r="E22" s="22"/>
      <c r="F22" s="22"/>
      <c r="G22" s="22"/>
      <c r="H22" s="21"/>
      <c r="I22" s="22"/>
      <c r="J22" s="22"/>
      <c r="K22" s="22"/>
      <c r="L22" s="22"/>
      <c r="M22" s="22"/>
      <c r="N22" s="22"/>
      <c r="O22" s="22"/>
    </row>
    <row r="23" spans="3:15">
      <c r="C23" s="20" t="s">
        <v>334</v>
      </c>
      <c r="D23" s="28" t="s">
        <v>650</v>
      </c>
      <c r="E23" s="22"/>
      <c r="F23" s="22" t="s">
        <v>50</v>
      </c>
      <c r="G23" s="22"/>
      <c r="H23" s="21">
        <v>4.8000000000000001E-2</v>
      </c>
      <c r="I23" s="22" t="s">
        <v>651</v>
      </c>
      <c r="J23" s="21" t="s">
        <v>652</v>
      </c>
      <c r="K23" s="21"/>
      <c r="L23" s="21" t="s">
        <v>652</v>
      </c>
      <c r="M23" s="21"/>
      <c r="N23" s="21">
        <v>8.0000000000000002E-3</v>
      </c>
      <c r="O23" s="22" t="s">
        <v>654</v>
      </c>
    </row>
    <row r="24" spans="3:15">
      <c r="C24" s="20"/>
      <c r="D24" s="21"/>
      <c r="E24" s="22"/>
      <c r="F24" s="22" t="s">
        <v>401</v>
      </c>
      <c r="G24" s="22"/>
      <c r="H24" s="21" t="s">
        <v>652</v>
      </c>
      <c r="I24" s="22"/>
      <c r="J24" s="21" t="s">
        <v>652</v>
      </c>
      <c r="K24" s="21"/>
      <c r="L24" s="21" t="s">
        <v>652</v>
      </c>
      <c r="M24" s="21"/>
      <c r="N24" s="21" t="s">
        <v>652</v>
      </c>
      <c r="O24" s="22"/>
    </row>
    <row r="25" spans="3:15">
      <c r="C25" s="20"/>
      <c r="D25" s="21"/>
      <c r="E25" s="22"/>
      <c r="F25" s="20" t="s">
        <v>655</v>
      </c>
      <c r="G25" s="22"/>
      <c r="H25" s="21" t="s">
        <v>652</v>
      </c>
      <c r="I25" s="22"/>
      <c r="J25" s="28">
        <v>2.1999999999999999E-2</v>
      </c>
      <c r="K25" s="21" t="s">
        <v>663</v>
      </c>
      <c r="L25" s="21" t="s">
        <v>652</v>
      </c>
      <c r="M25" s="21"/>
      <c r="N25" s="28">
        <v>2E-3</v>
      </c>
      <c r="O25" s="22" t="s">
        <v>654</v>
      </c>
    </row>
    <row r="26" spans="3:15">
      <c r="C26" s="20"/>
      <c r="D26" s="21"/>
      <c r="E26" s="22"/>
      <c r="F26" s="22"/>
      <c r="G26" s="22"/>
      <c r="H26" s="21"/>
      <c r="I26" s="22"/>
      <c r="J26" s="22"/>
      <c r="K26" s="22"/>
      <c r="L26" s="22"/>
      <c r="M26" s="22"/>
      <c r="N26" s="22"/>
      <c r="O26" s="22"/>
    </row>
    <row r="27" spans="3:15">
      <c r="C27" s="20" t="s">
        <v>335</v>
      </c>
      <c r="D27" s="28">
        <v>3.0000000000000001E-3</v>
      </c>
      <c r="E27" s="22"/>
      <c r="F27" s="22" t="s">
        <v>50</v>
      </c>
      <c r="G27" s="22"/>
      <c r="H27" s="21" t="s">
        <v>652</v>
      </c>
      <c r="I27" s="22"/>
      <c r="J27" s="21" t="s">
        <v>652</v>
      </c>
      <c r="K27" s="21"/>
      <c r="L27" s="21" t="s">
        <v>652</v>
      </c>
      <c r="M27" s="21"/>
      <c r="N27" s="21">
        <v>3.4000000000000002E-2</v>
      </c>
      <c r="O27" s="22" t="s">
        <v>654</v>
      </c>
    </row>
    <row r="28" spans="3:15">
      <c r="C28" s="20"/>
      <c r="D28" s="21"/>
      <c r="E28" s="22"/>
      <c r="F28" s="22" t="s">
        <v>401</v>
      </c>
      <c r="G28" s="22"/>
      <c r="H28" s="21" t="s">
        <v>652</v>
      </c>
      <c r="I28" s="22"/>
      <c r="J28" s="21" t="s">
        <v>652</v>
      </c>
      <c r="K28" s="21"/>
      <c r="L28" s="21" t="s">
        <v>652</v>
      </c>
      <c r="M28" s="21"/>
      <c r="N28" s="21" t="s">
        <v>652</v>
      </c>
      <c r="O28" s="22"/>
    </row>
    <row r="29" spans="3:15">
      <c r="C29" s="20"/>
      <c r="D29" s="21"/>
      <c r="E29" s="22"/>
      <c r="F29" s="20" t="s">
        <v>655</v>
      </c>
      <c r="G29" s="22"/>
      <c r="H29" s="21" t="s">
        <v>652</v>
      </c>
      <c r="I29" s="22"/>
      <c r="J29" s="28">
        <v>1.4E-2</v>
      </c>
      <c r="K29" s="21" t="s">
        <v>663</v>
      </c>
      <c r="L29" s="21" t="s">
        <v>652</v>
      </c>
      <c r="M29" s="21"/>
      <c r="N29" s="21" t="s">
        <v>652</v>
      </c>
      <c r="O29" s="22"/>
    </row>
    <row r="30" spans="3:15">
      <c r="C30" s="20"/>
      <c r="D30" s="21"/>
      <c r="E30" s="22"/>
      <c r="F30" s="22"/>
      <c r="G30" s="22"/>
      <c r="H30" s="21"/>
      <c r="I30" s="22"/>
      <c r="J30" s="22"/>
      <c r="K30" s="22"/>
      <c r="L30" s="22"/>
      <c r="M30" s="22"/>
      <c r="N30" s="22"/>
      <c r="O30" s="22"/>
    </row>
    <row r="31" spans="3:15">
      <c r="C31" s="20" t="s">
        <v>336</v>
      </c>
      <c r="D31" s="28">
        <v>5.0000000000000001E-3</v>
      </c>
      <c r="E31" s="22"/>
      <c r="F31" s="22" t="s">
        <v>50</v>
      </c>
      <c r="G31" s="22"/>
      <c r="H31" s="21" t="s">
        <v>652</v>
      </c>
      <c r="I31" s="22"/>
      <c r="J31" s="21" t="s">
        <v>652</v>
      </c>
      <c r="K31" s="21"/>
      <c r="L31" s="21" t="s">
        <v>652</v>
      </c>
      <c r="M31" s="21"/>
      <c r="N31" s="21" t="s">
        <v>652</v>
      </c>
      <c r="O31" s="22"/>
    </row>
    <row r="32" spans="3:15">
      <c r="C32" s="20"/>
      <c r="D32" s="21"/>
      <c r="E32" s="22"/>
      <c r="F32" s="22" t="s">
        <v>401</v>
      </c>
      <c r="G32" s="22"/>
      <c r="H32" s="21" t="s">
        <v>652</v>
      </c>
      <c r="I32" s="22"/>
      <c r="J32" s="21" t="s">
        <v>652</v>
      </c>
      <c r="K32" s="21"/>
      <c r="L32" s="21" t="s">
        <v>652</v>
      </c>
      <c r="M32" s="21"/>
      <c r="N32" s="21" t="s">
        <v>652</v>
      </c>
      <c r="O32" s="22"/>
    </row>
    <row r="33" spans="3:15">
      <c r="C33" s="20"/>
      <c r="D33" s="21"/>
      <c r="E33" s="22"/>
      <c r="F33" s="20" t="s">
        <v>655</v>
      </c>
      <c r="G33" s="22"/>
      <c r="H33" s="21" t="s">
        <v>652</v>
      </c>
      <c r="I33" s="22"/>
      <c r="J33" s="21" t="s">
        <v>652</v>
      </c>
      <c r="K33" s="21"/>
      <c r="L33" s="21" t="s">
        <v>652</v>
      </c>
      <c r="M33" s="21"/>
      <c r="N33" s="21" t="s">
        <v>652</v>
      </c>
      <c r="O33" s="22"/>
    </row>
    <row r="34" spans="3:15">
      <c r="C34" s="20"/>
      <c r="D34" s="21"/>
      <c r="E34" s="22"/>
      <c r="F34" s="22"/>
      <c r="G34" s="22"/>
      <c r="H34" s="21"/>
      <c r="I34" s="22"/>
      <c r="J34" s="22"/>
      <c r="K34" s="22"/>
      <c r="L34" s="22"/>
      <c r="M34" s="22"/>
      <c r="N34" s="22"/>
      <c r="O34" s="22"/>
    </row>
    <row r="35" spans="3:15">
      <c r="C35" s="20" t="s">
        <v>337</v>
      </c>
      <c r="D35" s="28" t="s">
        <v>650</v>
      </c>
      <c r="E35" s="22"/>
      <c r="F35" s="22" t="s">
        <v>50</v>
      </c>
      <c r="G35" s="22"/>
      <c r="H35" s="21" t="s">
        <v>652</v>
      </c>
      <c r="I35" s="22"/>
      <c r="J35" s="21" t="s">
        <v>652</v>
      </c>
      <c r="K35" s="21"/>
      <c r="L35" s="21" t="s">
        <v>652</v>
      </c>
      <c r="M35" s="21"/>
      <c r="N35" s="21" t="s">
        <v>652</v>
      </c>
      <c r="O35" s="22"/>
    </row>
    <row r="36" spans="3:15">
      <c r="C36" s="20"/>
      <c r="D36" s="21"/>
      <c r="E36" s="22"/>
      <c r="F36" s="22" t="s">
        <v>401</v>
      </c>
      <c r="G36" s="22"/>
      <c r="H36" s="21" t="s">
        <v>652</v>
      </c>
      <c r="I36" s="22"/>
      <c r="J36" s="21" t="s">
        <v>652</v>
      </c>
      <c r="K36" s="21"/>
      <c r="L36" s="21" t="s">
        <v>652</v>
      </c>
      <c r="M36" s="21"/>
      <c r="N36" s="21" t="s">
        <v>652</v>
      </c>
      <c r="O36" s="22"/>
    </row>
    <row r="37" spans="3:15">
      <c r="C37" s="20"/>
      <c r="D37" s="21"/>
      <c r="E37" s="22"/>
      <c r="F37" s="20" t="s">
        <v>655</v>
      </c>
      <c r="G37" s="22"/>
      <c r="H37" s="21" t="s">
        <v>652</v>
      </c>
      <c r="I37" s="22"/>
      <c r="J37" s="28">
        <v>3.2000000000000001E-2</v>
      </c>
      <c r="K37" s="21" t="s">
        <v>663</v>
      </c>
      <c r="L37" s="21" t="s">
        <v>652</v>
      </c>
      <c r="M37" s="21"/>
      <c r="N37" s="21" t="s">
        <v>652</v>
      </c>
      <c r="O37" s="22"/>
    </row>
    <row r="38" spans="3:15">
      <c r="C38" s="20"/>
      <c r="D38" s="21"/>
      <c r="E38" s="22"/>
      <c r="F38" s="22"/>
      <c r="G38" s="22"/>
      <c r="H38" s="21"/>
      <c r="I38" s="22"/>
      <c r="J38" s="22"/>
      <c r="K38" s="22"/>
      <c r="L38" s="22"/>
      <c r="M38" s="22"/>
      <c r="N38" s="22"/>
      <c r="O38" s="22"/>
    </row>
    <row r="39" spans="3:15">
      <c r="C39" s="20" t="s">
        <v>338</v>
      </c>
      <c r="D39" s="28" t="s">
        <v>650</v>
      </c>
      <c r="E39" s="22"/>
      <c r="F39" s="22" t="s">
        <v>50</v>
      </c>
      <c r="G39" s="22"/>
      <c r="H39" s="21" t="s">
        <v>652</v>
      </c>
      <c r="I39" s="22"/>
      <c r="J39" s="21" t="s">
        <v>652</v>
      </c>
      <c r="K39" s="21"/>
      <c r="L39" s="21" t="s">
        <v>652</v>
      </c>
      <c r="M39" s="21"/>
      <c r="N39" s="21" t="s">
        <v>652</v>
      </c>
      <c r="O39" s="22"/>
    </row>
    <row r="40" spans="3:15">
      <c r="C40" s="20"/>
      <c r="D40" s="21"/>
      <c r="E40" s="22"/>
      <c r="F40" s="22" t="s">
        <v>401</v>
      </c>
      <c r="G40" s="22"/>
      <c r="H40" s="21" t="s">
        <v>652</v>
      </c>
      <c r="I40" s="22"/>
      <c r="J40" s="21" t="s">
        <v>652</v>
      </c>
      <c r="K40" s="21"/>
      <c r="L40" s="21" t="s">
        <v>652</v>
      </c>
      <c r="M40" s="21"/>
      <c r="N40" s="21" t="s">
        <v>652</v>
      </c>
      <c r="O40" s="22"/>
    </row>
    <row r="41" spans="3:15">
      <c r="C41" s="20"/>
      <c r="D41" s="21"/>
      <c r="E41" s="22"/>
      <c r="F41" s="20" t="s">
        <v>655</v>
      </c>
      <c r="G41" s="22"/>
      <c r="H41" s="21" t="s">
        <v>652</v>
      </c>
      <c r="I41" s="22"/>
      <c r="J41" s="21" t="s">
        <v>652</v>
      </c>
      <c r="K41" s="21"/>
      <c r="L41" s="21">
        <v>3.9E-2</v>
      </c>
      <c r="M41" s="21" t="s">
        <v>664</v>
      </c>
      <c r="N41" s="21" t="s">
        <v>652</v>
      </c>
      <c r="O41" s="22"/>
    </row>
    <row r="42" spans="3:15">
      <c r="C42" s="20"/>
      <c r="D42" s="21"/>
      <c r="E42" s="22"/>
      <c r="F42" s="22"/>
      <c r="G42" s="22"/>
      <c r="H42" s="21"/>
      <c r="I42" s="22"/>
      <c r="J42" s="22"/>
      <c r="K42" s="22"/>
      <c r="L42" s="22"/>
      <c r="M42" s="22"/>
      <c r="N42" s="22"/>
      <c r="O42" s="22"/>
    </row>
    <row r="43" spans="3:15">
      <c r="C43" s="20" t="s">
        <v>339</v>
      </c>
      <c r="D43" s="28" t="s">
        <v>650</v>
      </c>
      <c r="E43" s="22"/>
      <c r="F43" s="22" t="s">
        <v>50</v>
      </c>
      <c r="G43" s="22"/>
      <c r="H43" s="21" t="s">
        <v>652</v>
      </c>
      <c r="I43" s="22"/>
      <c r="J43" s="21" t="s">
        <v>652</v>
      </c>
      <c r="K43" s="22"/>
      <c r="L43" s="21" t="s">
        <v>652</v>
      </c>
      <c r="M43" s="21"/>
      <c r="N43" s="21" t="s">
        <v>652</v>
      </c>
      <c r="O43" s="22"/>
    </row>
    <row r="44" spans="3:15">
      <c r="C44" s="20"/>
      <c r="D44" s="21"/>
      <c r="E44" s="22"/>
      <c r="F44" s="22" t="s">
        <v>401</v>
      </c>
      <c r="G44" s="22"/>
      <c r="H44" s="21" t="s">
        <v>652</v>
      </c>
      <c r="I44" s="22"/>
      <c r="J44" s="21">
        <v>3.1E-2</v>
      </c>
      <c r="K44" s="21" t="s">
        <v>665</v>
      </c>
      <c r="L44" s="21" t="s">
        <v>652</v>
      </c>
      <c r="M44" s="21"/>
      <c r="N44" s="21" t="s">
        <v>652</v>
      </c>
      <c r="O44" s="22"/>
    </row>
    <row r="45" spans="3:15">
      <c r="C45" s="20"/>
      <c r="D45" s="21"/>
      <c r="E45" s="22"/>
      <c r="F45" s="20" t="s">
        <v>655</v>
      </c>
      <c r="G45" s="22"/>
      <c r="H45" s="21" t="s">
        <v>652</v>
      </c>
      <c r="I45" s="22"/>
      <c r="J45" s="21" t="s">
        <v>666</v>
      </c>
      <c r="K45" s="21" t="s">
        <v>663</v>
      </c>
      <c r="L45" s="21" t="s">
        <v>652</v>
      </c>
      <c r="M45" s="21"/>
      <c r="N45" s="21" t="s">
        <v>652</v>
      </c>
      <c r="O45" s="22"/>
    </row>
  </sheetData>
  <pageMargins left="0.7" right="0.7" top="0.75" bottom="0.75" header="0.3" footer="0.3"/>
  <pageSetup paperSize="9" scale="71"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2016C-41AA-4113-8F49-F3046F4FF300}">
  <dimension ref="A2:AS80"/>
  <sheetViews>
    <sheetView topLeftCell="A2" workbookViewId="0">
      <pane ySplit="3" topLeftCell="A88" activePane="bottomLeft" state="frozen"/>
      <selection pane="bottomLeft" activeCell="A93" sqref="A81:XFD93"/>
      <selection activeCell="A2" sqref="A2"/>
    </sheetView>
  </sheetViews>
  <sheetFormatPr defaultRowHeight="15"/>
  <cols>
    <col min="1" max="1" width="19" customWidth="1"/>
    <col min="2" max="2" width="8" customWidth="1"/>
    <col min="3" max="3" width="9.5703125" customWidth="1"/>
    <col min="4" max="4" width="10.85546875" customWidth="1"/>
    <col min="5" max="5" width="19.140625" customWidth="1"/>
    <col min="6" max="6" width="14.28515625" customWidth="1"/>
    <col min="7" max="7" width="15.5703125" customWidth="1"/>
    <col min="8" max="8" width="16.140625" customWidth="1"/>
    <col min="9" max="14" width="25.7109375" customWidth="1"/>
    <col min="15" max="16" width="12.28515625" customWidth="1"/>
    <col min="17" max="17" width="13.5703125" customWidth="1"/>
    <col min="18" max="43" width="25.7109375" customWidth="1"/>
    <col min="44" max="44" width="47.5703125" customWidth="1"/>
    <col min="45" max="45" width="25.7109375" customWidth="1"/>
  </cols>
  <sheetData>
    <row r="2" spans="1:45" s="1" customFormat="1"/>
    <row r="3" spans="1:45">
      <c r="D3" s="1" t="s">
        <v>0</v>
      </c>
      <c r="J3" s="1" t="s">
        <v>1</v>
      </c>
      <c r="K3" s="1"/>
      <c r="O3" s="1" t="s">
        <v>2</v>
      </c>
      <c r="P3" s="1"/>
      <c r="AD3" s="1" t="s">
        <v>3</v>
      </c>
      <c r="AE3" s="1"/>
    </row>
    <row r="4" spans="1:45" s="2" customFormat="1" ht="75">
      <c r="A4" s="2" t="s">
        <v>4</v>
      </c>
      <c r="B4" s="2" t="s">
        <v>5</v>
      </c>
      <c r="C4" s="2" t="s">
        <v>6</v>
      </c>
      <c r="D4" s="2" t="s">
        <v>7</v>
      </c>
      <c r="E4" s="2" t="s">
        <v>8</v>
      </c>
      <c r="F4" s="2" t="s">
        <v>9</v>
      </c>
      <c r="G4" s="2" t="s">
        <v>10</v>
      </c>
      <c r="H4" s="2" t="s">
        <v>11</v>
      </c>
      <c r="I4" s="2" t="s">
        <v>12</v>
      </c>
      <c r="J4" s="2" t="s">
        <v>13</v>
      </c>
      <c r="K4" s="2" t="s">
        <v>286</v>
      </c>
      <c r="L4" s="2" t="s">
        <v>14</v>
      </c>
      <c r="M4" s="2" t="s">
        <v>15</v>
      </c>
      <c r="N4" s="2" t="s">
        <v>16</v>
      </c>
      <c r="O4" s="2" t="s">
        <v>17</v>
      </c>
      <c r="P4" s="2" t="s">
        <v>287</v>
      </c>
      <c r="Q4" s="2" t="s">
        <v>18</v>
      </c>
      <c r="R4" s="2" t="s">
        <v>19</v>
      </c>
      <c r="S4" s="2" t="s">
        <v>20</v>
      </c>
      <c r="T4" s="2" t="s">
        <v>21</v>
      </c>
      <c r="U4" s="2" t="s">
        <v>22</v>
      </c>
      <c r="V4" s="2" t="s">
        <v>23</v>
      </c>
      <c r="W4" s="2" t="s">
        <v>24</v>
      </c>
      <c r="X4" s="2" t="s">
        <v>25</v>
      </c>
      <c r="Y4" s="2" t="s">
        <v>26</v>
      </c>
      <c r="Z4" s="2" t="s">
        <v>27</v>
      </c>
      <c r="AA4" s="2" t="s">
        <v>28</v>
      </c>
      <c r="AB4" s="2" t="s">
        <v>29</v>
      </c>
      <c r="AC4" s="2" t="s">
        <v>30</v>
      </c>
      <c r="AD4" s="2" t="s">
        <v>31</v>
      </c>
      <c r="AE4" s="2" t="s">
        <v>288</v>
      </c>
      <c r="AF4" s="2" t="s">
        <v>32</v>
      </c>
      <c r="AG4" s="2" t="s">
        <v>289</v>
      </c>
      <c r="AH4" s="2" t="s">
        <v>33</v>
      </c>
      <c r="AI4" s="2" t="s">
        <v>34</v>
      </c>
      <c r="AJ4" s="2" t="s">
        <v>35</v>
      </c>
      <c r="AK4" s="2" t="s">
        <v>36</v>
      </c>
      <c r="AL4" s="2" t="s">
        <v>37</v>
      </c>
      <c r="AM4" s="2" t="s">
        <v>38</v>
      </c>
      <c r="AN4" s="2" t="s">
        <v>39</v>
      </c>
      <c r="AO4" s="2" t="s">
        <v>40</v>
      </c>
      <c r="AP4" s="2" t="s">
        <v>41</v>
      </c>
      <c r="AQ4" s="2" t="s">
        <v>42</v>
      </c>
      <c r="AR4" s="2" t="s">
        <v>43</v>
      </c>
      <c r="AS4" s="2" t="s">
        <v>44</v>
      </c>
    </row>
    <row r="5" spans="1:45">
      <c r="A5">
        <v>1</v>
      </c>
      <c r="B5">
        <v>4</v>
      </c>
      <c r="C5" t="s">
        <v>45</v>
      </c>
      <c r="D5">
        <v>19</v>
      </c>
      <c r="E5" s="13" t="s">
        <v>46</v>
      </c>
      <c r="F5" t="s">
        <v>46</v>
      </c>
      <c r="G5" t="s">
        <v>47</v>
      </c>
      <c r="H5" t="s">
        <v>48</v>
      </c>
      <c r="J5">
        <v>3</v>
      </c>
      <c r="K5">
        <v>-1</v>
      </c>
      <c r="L5">
        <v>7</v>
      </c>
      <c r="M5" t="s">
        <v>49</v>
      </c>
      <c r="N5">
        <v>4</v>
      </c>
      <c r="O5" t="s">
        <v>50</v>
      </c>
      <c r="P5">
        <v>1</v>
      </c>
      <c r="Q5" t="s">
        <v>51</v>
      </c>
      <c r="R5">
        <v>2</v>
      </c>
      <c r="S5">
        <v>2</v>
      </c>
      <c r="T5">
        <v>2</v>
      </c>
      <c r="U5">
        <v>4</v>
      </c>
      <c r="V5">
        <v>2</v>
      </c>
      <c r="W5">
        <v>3</v>
      </c>
      <c r="X5">
        <v>2</v>
      </c>
      <c r="Y5">
        <v>2</v>
      </c>
      <c r="Z5">
        <v>1</v>
      </c>
      <c r="AA5">
        <v>2</v>
      </c>
      <c r="AB5" t="s">
        <v>52</v>
      </c>
      <c r="AC5" t="s">
        <v>53</v>
      </c>
      <c r="AD5" t="s">
        <v>54</v>
      </c>
      <c r="AE5">
        <v>2</v>
      </c>
      <c r="AF5" t="s">
        <v>55</v>
      </c>
      <c r="AH5">
        <v>4</v>
      </c>
      <c r="AI5">
        <v>2</v>
      </c>
      <c r="AJ5">
        <v>2</v>
      </c>
      <c r="AK5">
        <v>2</v>
      </c>
      <c r="AL5">
        <v>2</v>
      </c>
      <c r="AM5">
        <v>1</v>
      </c>
      <c r="AN5">
        <v>2</v>
      </c>
      <c r="AO5">
        <v>2</v>
      </c>
      <c r="AP5">
        <v>2</v>
      </c>
      <c r="AQ5">
        <v>2</v>
      </c>
      <c r="AR5" t="s">
        <v>56</v>
      </c>
      <c r="AS5" t="s">
        <v>57</v>
      </c>
    </row>
    <row r="6" spans="1:45">
      <c r="A6">
        <v>2</v>
      </c>
      <c r="B6">
        <v>4</v>
      </c>
      <c r="C6" t="s">
        <v>45</v>
      </c>
      <c r="D6">
        <v>20</v>
      </c>
      <c r="E6" s="13" t="s">
        <v>58</v>
      </c>
      <c r="F6" t="s">
        <v>46</v>
      </c>
      <c r="G6" t="s">
        <v>47</v>
      </c>
      <c r="H6" t="s">
        <v>48</v>
      </c>
      <c r="J6">
        <v>5</v>
      </c>
      <c r="K6">
        <v>1</v>
      </c>
      <c r="L6">
        <v>6</v>
      </c>
      <c r="M6" t="s">
        <v>59</v>
      </c>
      <c r="N6">
        <v>7</v>
      </c>
      <c r="O6" t="s">
        <v>50</v>
      </c>
      <c r="P6">
        <v>1</v>
      </c>
      <c r="Q6" t="s">
        <v>51</v>
      </c>
      <c r="R6">
        <v>4</v>
      </c>
      <c r="S6">
        <v>5</v>
      </c>
      <c r="T6">
        <v>5</v>
      </c>
      <c r="U6">
        <v>4</v>
      </c>
      <c r="V6">
        <v>4</v>
      </c>
      <c r="W6">
        <v>5</v>
      </c>
      <c r="X6">
        <v>5</v>
      </c>
      <c r="Y6">
        <v>5</v>
      </c>
      <c r="Z6">
        <v>5</v>
      </c>
      <c r="AA6">
        <v>4</v>
      </c>
      <c r="AB6" t="s">
        <v>60</v>
      </c>
      <c r="AC6" t="s">
        <v>61</v>
      </c>
      <c r="AD6" t="s">
        <v>54</v>
      </c>
      <c r="AE6">
        <v>2</v>
      </c>
      <c r="AF6" t="s">
        <v>55</v>
      </c>
      <c r="AH6">
        <v>3</v>
      </c>
      <c r="AI6">
        <v>2</v>
      </c>
      <c r="AJ6">
        <v>5</v>
      </c>
      <c r="AK6">
        <v>4</v>
      </c>
      <c r="AL6">
        <v>5</v>
      </c>
      <c r="AM6">
        <v>4</v>
      </c>
      <c r="AN6">
        <v>5</v>
      </c>
      <c r="AO6">
        <v>4</v>
      </c>
      <c r="AP6">
        <v>3</v>
      </c>
      <c r="AQ6">
        <v>4</v>
      </c>
      <c r="AR6" t="s">
        <v>62</v>
      </c>
      <c r="AS6" t="s">
        <v>63</v>
      </c>
    </row>
    <row r="7" spans="1:45">
      <c r="A7">
        <v>3</v>
      </c>
      <c r="B7">
        <v>4</v>
      </c>
      <c r="C7" t="s">
        <v>45</v>
      </c>
      <c r="D7">
        <v>21</v>
      </c>
      <c r="E7" s="13" t="s">
        <v>58</v>
      </c>
      <c r="F7" t="s">
        <v>64</v>
      </c>
      <c r="G7" t="s">
        <v>47</v>
      </c>
      <c r="H7" t="s">
        <v>48</v>
      </c>
      <c r="J7">
        <v>6</v>
      </c>
      <c r="K7">
        <v>2</v>
      </c>
      <c r="L7">
        <v>7</v>
      </c>
      <c r="M7" t="s">
        <v>59</v>
      </c>
      <c r="N7">
        <v>7</v>
      </c>
      <c r="O7" t="s">
        <v>50</v>
      </c>
      <c r="P7">
        <v>1</v>
      </c>
      <c r="Q7" t="s">
        <v>65</v>
      </c>
      <c r="R7">
        <v>5</v>
      </c>
      <c r="S7">
        <v>5</v>
      </c>
      <c r="T7">
        <v>6</v>
      </c>
      <c r="U7">
        <v>5</v>
      </c>
      <c r="V7">
        <v>5</v>
      </c>
      <c r="W7">
        <v>5</v>
      </c>
      <c r="X7">
        <v>4</v>
      </c>
      <c r="Y7">
        <v>5</v>
      </c>
      <c r="Z7">
        <v>3</v>
      </c>
      <c r="AA7">
        <v>4</v>
      </c>
      <c r="AB7" t="s">
        <v>66</v>
      </c>
      <c r="AD7" t="s">
        <v>54</v>
      </c>
      <c r="AE7">
        <v>2</v>
      </c>
      <c r="AF7" t="s">
        <v>67</v>
      </c>
      <c r="AH7">
        <v>5</v>
      </c>
      <c r="AI7">
        <v>4</v>
      </c>
      <c r="AJ7">
        <v>5</v>
      </c>
      <c r="AK7">
        <v>4</v>
      </c>
      <c r="AL7">
        <v>5</v>
      </c>
      <c r="AM7">
        <v>3</v>
      </c>
      <c r="AN7">
        <v>4</v>
      </c>
      <c r="AO7">
        <v>3</v>
      </c>
      <c r="AP7">
        <v>4</v>
      </c>
      <c r="AQ7">
        <v>4</v>
      </c>
      <c r="AR7" t="s">
        <v>68</v>
      </c>
    </row>
    <row r="8" spans="1:45">
      <c r="A8">
        <v>4</v>
      </c>
      <c r="B8">
        <v>4</v>
      </c>
      <c r="C8" t="s">
        <v>45</v>
      </c>
      <c r="D8">
        <v>19</v>
      </c>
      <c r="E8" s="13" t="s">
        <v>58</v>
      </c>
      <c r="F8" t="s">
        <v>64</v>
      </c>
      <c r="G8" t="s">
        <v>47</v>
      </c>
      <c r="H8" t="s">
        <v>48</v>
      </c>
      <c r="J8">
        <v>7</v>
      </c>
      <c r="K8">
        <v>3</v>
      </c>
      <c r="L8">
        <v>7</v>
      </c>
      <c r="M8" t="s">
        <v>59</v>
      </c>
      <c r="N8">
        <v>7</v>
      </c>
      <c r="O8" t="s">
        <v>50</v>
      </c>
      <c r="P8">
        <v>1</v>
      </c>
      <c r="Q8" t="s">
        <v>65</v>
      </c>
      <c r="R8">
        <v>5</v>
      </c>
      <c r="S8">
        <v>5</v>
      </c>
      <c r="T8">
        <v>6</v>
      </c>
      <c r="U8">
        <v>5</v>
      </c>
      <c r="V8">
        <v>5</v>
      </c>
      <c r="W8">
        <v>4</v>
      </c>
      <c r="X8">
        <v>5</v>
      </c>
      <c r="Y8">
        <v>5</v>
      </c>
      <c r="Z8">
        <v>4</v>
      </c>
      <c r="AA8">
        <v>4</v>
      </c>
      <c r="AB8" t="s">
        <v>69</v>
      </c>
      <c r="AD8" t="s">
        <v>54</v>
      </c>
      <c r="AE8">
        <v>2</v>
      </c>
      <c r="AF8" t="s">
        <v>67</v>
      </c>
      <c r="AH8">
        <v>5</v>
      </c>
      <c r="AI8">
        <v>5</v>
      </c>
      <c r="AJ8">
        <v>7</v>
      </c>
      <c r="AK8">
        <v>5</v>
      </c>
      <c r="AL8">
        <v>5</v>
      </c>
      <c r="AM8">
        <v>4</v>
      </c>
      <c r="AN8">
        <v>4</v>
      </c>
      <c r="AO8">
        <v>4</v>
      </c>
      <c r="AP8">
        <v>4</v>
      </c>
      <c r="AQ8">
        <v>4</v>
      </c>
      <c r="AR8" t="s">
        <v>70</v>
      </c>
    </row>
    <row r="9" spans="1:45">
      <c r="A9">
        <v>5</v>
      </c>
      <c r="B9">
        <v>4</v>
      </c>
      <c r="C9" t="s">
        <v>45</v>
      </c>
      <c r="D9">
        <v>19</v>
      </c>
      <c r="E9" s="13" t="s">
        <v>71</v>
      </c>
      <c r="F9" t="s">
        <v>46</v>
      </c>
      <c r="G9" t="s">
        <v>47</v>
      </c>
      <c r="H9" t="s">
        <v>48</v>
      </c>
      <c r="J9">
        <v>6</v>
      </c>
      <c r="K9">
        <v>2</v>
      </c>
      <c r="L9">
        <v>7</v>
      </c>
      <c r="M9" t="s">
        <v>59</v>
      </c>
      <c r="N9">
        <v>7</v>
      </c>
      <c r="O9" t="s">
        <v>50</v>
      </c>
      <c r="P9">
        <v>1</v>
      </c>
      <c r="Q9" t="s">
        <v>65</v>
      </c>
      <c r="R9">
        <v>5</v>
      </c>
      <c r="S9">
        <v>5</v>
      </c>
      <c r="T9">
        <v>6</v>
      </c>
      <c r="U9">
        <v>4</v>
      </c>
      <c r="V9">
        <v>2</v>
      </c>
      <c r="W9">
        <v>4</v>
      </c>
      <c r="X9">
        <v>4</v>
      </c>
      <c r="Y9">
        <v>3</v>
      </c>
      <c r="Z9">
        <v>3</v>
      </c>
      <c r="AA9">
        <v>3</v>
      </c>
      <c r="AB9" t="s">
        <v>72</v>
      </c>
      <c r="AC9" t="s">
        <v>73</v>
      </c>
      <c r="AD9" t="s">
        <v>54</v>
      </c>
      <c r="AE9">
        <v>2</v>
      </c>
      <c r="AF9" t="s">
        <v>67</v>
      </c>
      <c r="AH9">
        <v>4</v>
      </c>
      <c r="AI9">
        <v>5</v>
      </c>
      <c r="AJ9">
        <v>6</v>
      </c>
      <c r="AK9">
        <v>4</v>
      </c>
      <c r="AL9">
        <v>3</v>
      </c>
      <c r="AM9">
        <v>3</v>
      </c>
      <c r="AN9">
        <v>3</v>
      </c>
      <c r="AO9">
        <v>3</v>
      </c>
      <c r="AP9">
        <v>3</v>
      </c>
      <c r="AQ9">
        <v>2</v>
      </c>
      <c r="AR9" t="s">
        <v>74</v>
      </c>
    </row>
    <row r="10" spans="1:45">
      <c r="A10">
        <v>6</v>
      </c>
      <c r="B10">
        <v>4</v>
      </c>
      <c r="C10" t="s">
        <v>45</v>
      </c>
      <c r="D10">
        <v>19</v>
      </c>
      <c r="E10" s="13" t="s">
        <v>58</v>
      </c>
      <c r="F10" t="s">
        <v>64</v>
      </c>
      <c r="G10" t="s">
        <v>47</v>
      </c>
      <c r="H10" t="s">
        <v>75</v>
      </c>
      <c r="I10" t="s">
        <v>76</v>
      </c>
      <c r="J10">
        <v>6</v>
      </c>
      <c r="K10">
        <v>2</v>
      </c>
      <c r="L10">
        <v>6</v>
      </c>
      <c r="M10" t="s">
        <v>59</v>
      </c>
      <c r="N10">
        <v>6</v>
      </c>
      <c r="O10" t="s">
        <v>50</v>
      </c>
      <c r="P10">
        <v>1</v>
      </c>
      <c r="Q10" t="s">
        <v>65</v>
      </c>
      <c r="R10">
        <v>5</v>
      </c>
      <c r="S10">
        <v>5</v>
      </c>
      <c r="T10">
        <v>6</v>
      </c>
      <c r="U10">
        <v>5</v>
      </c>
      <c r="V10">
        <v>6</v>
      </c>
      <c r="W10">
        <v>5</v>
      </c>
      <c r="X10">
        <v>6</v>
      </c>
      <c r="Y10">
        <v>4</v>
      </c>
      <c r="Z10">
        <v>5</v>
      </c>
      <c r="AA10">
        <v>5</v>
      </c>
      <c r="AB10" t="s">
        <v>77</v>
      </c>
      <c r="AD10" t="s">
        <v>54</v>
      </c>
      <c r="AE10">
        <v>2</v>
      </c>
      <c r="AF10" t="s">
        <v>67</v>
      </c>
      <c r="AH10">
        <v>6</v>
      </c>
      <c r="AI10">
        <v>6</v>
      </c>
      <c r="AJ10">
        <v>1</v>
      </c>
      <c r="AK10">
        <v>5</v>
      </c>
      <c r="AL10">
        <v>5</v>
      </c>
      <c r="AM10">
        <v>4</v>
      </c>
      <c r="AN10">
        <v>5</v>
      </c>
      <c r="AO10">
        <v>4</v>
      </c>
      <c r="AP10">
        <v>5</v>
      </c>
      <c r="AQ10">
        <v>4</v>
      </c>
      <c r="AR10" t="s">
        <v>78</v>
      </c>
    </row>
    <row r="11" spans="1:45">
      <c r="A11">
        <v>7</v>
      </c>
      <c r="B11">
        <v>4</v>
      </c>
      <c r="C11" t="s">
        <v>45</v>
      </c>
      <c r="D11">
        <v>19</v>
      </c>
      <c r="E11" s="13" t="s">
        <v>71</v>
      </c>
      <c r="F11" t="s">
        <v>79</v>
      </c>
      <c r="G11" t="s">
        <v>80</v>
      </c>
      <c r="H11" t="s">
        <v>48</v>
      </c>
      <c r="J11">
        <v>5</v>
      </c>
      <c r="K11">
        <v>1</v>
      </c>
      <c r="L11">
        <v>7</v>
      </c>
      <c r="M11" t="s">
        <v>59</v>
      </c>
      <c r="N11">
        <v>7</v>
      </c>
      <c r="O11" t="s">
        <v>81</v>
      </c>
      <c r="P11">
        <v>1</v>
      </c>
      <c r="Q11" t="s">
        <v>65</v>
      </c>
      <c r="R11">
        <v>5</v>
      </c>
      <c r="S11">
        <v>5</v>
      </c>
      <c r="T11">
        <v>6</v>
      </c>
      <c r="U11">
        <v>4</v>
      </c>
      <c r="V11">
        <v>3</v>
      </c>
      <c r="W11">
        <v>4</v>
      </c>
      <c r="X11">
        <v>4</v>
      </c>
      <c r="Y11">
        <v>3</v>
      </c>
      <c r="Z11">
        <v>3</v>
      </c>
      <c r="AA11">
        <v>3</v>
      </c>
      <c r="AB11" t="s">
        <v>82</v>
      </c>
      <c r="AD11" t="s">
        <v>54</v>
      </c>
      <c r="AE11">
        <v>2</v>
      </c>
      <c r="AF11" t="s">
        <v>67</v>
      </c>
      <c r="AH11">
        <v>3</v>
      </c>
      <c r="AI11">
        <v>4</v>
      </c>
      <c r="AJ11">
        <v>6</v>
      </c>
      <c r="AK11">
        <v>4</v>
      </c>
      <c r="AL11">
        <v>4</v>
      </c>
      <c r="AM11">
        <v>3</v>
      </c>
      <c r="AN11">
        <v>3</v>
      </c>
      <c r="AO11">
        <v>3</v>
      </c>
      <c r="AP11">
        <v>3</v>
      </c>
      <c r="AQ11">
        <v>3</v>
      </c>
      <c r="AR11" t="s">
        <v>83</v>
      </c>
    </row>
    <row r="12" spans="1:45">
      <c r="A12">
        <v>8</v>
      </c>
      <c r="B12">
        <v>4</v>
      </c>
      <c r="C12" t="s">
        <v>45</v>
      </c>
      <c r="D12">
        <v>19</v>
      </c>
      <c r="E12" s="13" t="s">
        <v>71</v>
      </c>
      <c r="F12" t="s">
        <v>79</v>
      </c>
      <c r="G12" t="s">
        <v>47</v>
      </c>
      <c r="H12" t="s">
        <v>48</v>
      </c>
      <c r="J12">
        <v>5</v>
      </c>
      <c r="K12">
        <v>1</v>
      </c>
      <c r="L12">
        <v>7</v>
      </c>
      <c r="M12" t="s">
        <v>59</v>
      </c>
      <c r="N12">
        <v>7</v>
      </c>
      <c r="O12" t="s">
        <v>50</v>
      </c>
      <c r="P12">
        <v>1</v>
      </c>
      <c r="Q12" t="s">
        <v>84</v>
      </c>
      <c r="R12">
        <v>7</v>
      </c>
      <c r="S12">
        <v>7</v>
      </c>
      <c r="T12">
        <v>6</v>
      </c>
      <c r="U12">
        <v>6</v>
      </c>
      <c r="V12">
        <v>6</v>
      </c>
      <c r="W12">
        <v>4</v>
      </c>
      <c r="X12">
        <v>7</v>
      </c>
      <c r="Y12">
        <v>6</v>
      </c>
      <c r="Z12">
        <v>7</v>
      </c>
      <c r="AA12">
        <v>7</v>
      </c>
      <c r="AB12" t="s">
        <v>85</v>
      </c>
      <c r="AC12" t="s">
        <v>86</v>
      </c>
      <c r="AD12" t="s">
        <v>54</v>
      </c>
      <c r="AE12">
        <v>2</v>
      </c>
      <c r="AF12" t="s">
        <v>65</v>
      </c>
      <c r="AH12">
        <v>5</v>
      </c>
      <c r="AI12">
        <v>6</v>
      </c>
      <c r="AJ12">
        <v>6</v>
      </c>
      <c r="AK12">
        <v>7</v>
      </c>
      <c r="AL12">
        <v>7</v>
      </c>
      <c r="AM12">
        <v>7</v>
      </c>
      <c r="AN12">
        <v>7</v>
      </c>
      <c r="AO12">
        <v>7</v>
      </c>
      <c r="AP12">
        <v>7</v>
      </c>
      <c r="AQ12">
        <v>7</v>
      </c>
      <c r="AR12" t="s">
        <v>87</v>
      </c>
      <c r="AS12" t="s">
        <v>88</v>
      </c>
    </row>
    <row r="13" spans="1:45">
      <c r="A13">
        <v>9</v>
      </c>
      <c r="B13">
        <v>4</v>
      </c>
      <c r="C13" t="s">
        <v>45</v>
      </c>
      <c r="D13">
        <v>18</v>
      </c>
      <c r="E13" s="13" t="s">
        <v>58</v>
      </c>
      <c r="F13" t="s">
        <v>64</v>
      </c>
      <c r="G13" t="s">
        <v>47</v>
      </c>
      <c r="H13" t="s">
        <v>48</v>
      </c>
      <c r="J13">
        <v>6</v>
      </c>
      <c r="K13">
        <v>2</v>
      </c>
      <c r="L13">
        <v>6</v>
      </c>
      <c r="M13" t="s">
        <v>59</v>
      </c>
      <c r="N13">
        <v>7</v>
      </c>
      <c r="O13" t="s">
        <v>50</v>
      </c>
      <c r="P13">
        <v>1</v>
      </c>
      <c r="Q13" t="s">
        <v>55</v>
      </c>
      <c r="R13">
        <v>5</v>
      </c>
      <c r="S13">
        <v>5</v>
      </c>
      <c r="T13">
        <v>5</v>
      </c>
      <c r="U13">
        <v>2</v>
      </c>
      <c r="V13">
        <v>3</v>
      </c>
      <c r="W13">
        <v>3</v>
      </c>
      <c r="X13">
        <v>4</v>
      </c>
      <c r="Y13">
        <v>1</v>
      </c>
      <c r="Z13">
        <v>2</v>
      </c>
      <c r="AA13">
        <v>2</v>
      </c>
      <c r="AB13" t="s">
        <v>89</v>
      </c>
      <c r="AC13" t="s">
        <v>90</v>
      </c>
      <c r="AD13" t="s">
        <v>54</v>
      </c>
      <c r="AE13">
        <v>2</v>
      </c>
      <c r="AF13" t="s">
        <v>84</v>
      </c>
      <c r="AH13">
        <v>1</v>
      </c>
      <c r="AI13">
        <v>1</v>
      </c>
      <c r="AJ13">
        <v>4</v>
      </c>
      <c r="AK13">
        <v>1</v>
      </c>
      <c r="AL13">
        <v>1</v>
      </c>
      <c r="AM13">
        <v>1</v>
      </c>
      <c r="AN13">
        <v>1</v>
      </c>
      <c r="AO13">
        <v>1</v>
      </c>
      <c r="AP13">
        <v>1</v>
      </c>
      <c r="AQ13">
        <v>1</v>
      </c>
      <c r="AR13" t="s">
        <v>91</v>
      </c>
      <c r="AS13" t="s">
        <v>92</v>
      </c>
    </row>
    <row r="14" spans="1:45">
      <c r="A14">
        <v>10</v>
      </c>
      <c r="B14">
        <v>4</v>
      </c>
      <c r="C14" t="s">
        <v>45</v>
      </c>
      <c r="D14">
        <v>19</v>
      </c>
      <c r="E14" s="13" t="s">
        <v>71</v>
      </c>
      <c r="F14" t="s">
        <v>79</v>
      </c>
      <c r="G14" t="s">
        <v>47</v>
      </c>
      <c r="H14" t="s">
        <v>48</v>
      </c>
      <c r="J14">
        <v>4</v>
      </c>
      <c r="K14">
        <v>0</v>
      </c>
      <c r="L14">
        <v>5</v>
      </c>
      <c r="M14" t="s">
        <v>59</v>
      </c>
      <c r="N14">
        <v>6</v>
      </c>
      <c r="O14" t="s">
        <v>50</v>
      </c>
      <c r="P14">
        <v>1</v>
      </c>
      <c r="Q14" t="s">
        <v>55</v>
      </c>
      <c r="R14">
        <v>5</v>
      </c>
      <c r="S14">
        <v>5</v>
      </c>
      <c r="T14">
        <v>5</v>
      </c>
      <c r="U14">
        <v>5</v>
      </c>
      <c r="V14">
        <v>4</v>
      </c>
      <c r="W14">
        <v>5</v>
      </c>
      <c r="X14">
        <v>5</v>
      </c>
      <c r="Y14">
        <v>3</v>
      </c>
      <c r="Z14">
        <v>4</v>
      </c>
      <c r="AA14">
        <v>5</v>
      </c>
      <c r="AD14" t="s">
        <v>54</v>
      </c>
      <c r="AE14">
        <v>2</v>
      </c>
      <c r="AF14" t="s">
        <v>84</v>
      </c>
      <c r="AH14">
        <v>3</v>
      </c>
      <c r="AI14">
        <v>4</v>
      </c>
      <c r="AJ14">
        <v>5</v>
      </c>
      <c r="AK14">
        <v>4</v>
      </c>
      <c r="AL14">
        <v>3</v>
      </c>
      <c r="AM14">
        <v>3</v>
      </c>
      <c r="AN14">
        <v>4</v>
      </c>
      <c r="AO14">
        <v>3</v>
      </c>
      <c r="AP14">
        <v>3</v>
      </c>
      <c r="AQ14">
        <v>2</v>
      </c>
    </row>
    <row r="15" spans="1:45">
      <c r="A15">
        <v>11</v>
      </c>
      <c r="B15">
        <v>4</v>
      </c>
      <c r="C15" t="s">
        <v>45</v>
      </c>
      <c r="D15">
        <v>19</v>
      </c>
      <c r="E15" s="13" t="s">
        <v>71</v>
      </c>
      <c r="F15" t="s">
        <v>79</v>
      </c>
      <c r="G15" t="s">
        <v>47</v>
      </c>
      <c r="H15" t="s">
        <v>48</v>
      </c>
      <c r="J15">
        <v>6</v>
      </c>
      <c r="K15">
        <v>2</v>
      </c>
      <c r="L15">
        <v>6</v>
      </c>
      <c r="M15" t="s">
        <v>59</v>
      </c>
      <c r="N15">
        <v>6</v>
      </c>
      <c r="O15" t="s">
        <v>50</v>
      </c>
      <c r="P15">
        <v>1</v>
      </c>
      <c r="Q15" t="s">
        <v>55</v>
      </c>
      <c r="R15">
        <v>5</v>
      </c>
      <c r="S15">
        <v>5</v>
      </c>
      <c r="T15">
        <v>6</v>
      </c>
      <c r="U15">
        <v>5</v>
      </c>
      <c r="V15">
        <v>2</v>
      </c>
      <c r="W15">
        <v>5</v>
      </c>
      <c r="X15">
        <v>4</v>
      </c>
      <c r="Y15">
        <v>1</v>
      </c>
      <c r="Z15">
        <v>3</v>
      </c>
      <c r="AA15">
        <v>4</v>
      </c>
      <c r="AB15" t="s">
        <v>93</v>
      </c>
      <c r="AC15" t="s">
        <v>94</v>
      </c>
      <c r="AD15" t="s">
        <v>54</v>
      </c>
      <c r="AE15">
        <v>2</v>
      </c>
      <c r="AF15" t="s">
        <v>84</v>
      </c>
      <c r="AH15">
        <v>3</v>
      </c>
      <c r="AI15">
        <v>4</v>
      </c>
      <c r="AJ15">
        <v>2</v>
      </c>
      <c r="AK15">
        <v>3</v>
      </c>
      <c r="AL15">
        <v>2</v>
      </c>
      <c r="AM15">
        <v>2</v>
      </c>
      <c r="AN15">
        <v>2</v>
      </c>
      <c r="AO15">
        <v>1</v>
      </c>
      <c r="AP15">
        <v>2</v>
      </c>
      <c r="AQ15">
        <v>3</v>
      </c>
      <c r="AR15" t="s">
        <v>95</v>
      </c>
      <c r="AS15" t="s">
        <v>96</v>
      </c>
    </row>
    <row r="16" spans="1:45">
      <c r="A16">
        <v>12</v>
      </c>
      <c r="B16">
        <v>4</v>
      </c>
      <c r="C16" t="s">
        <v>45</v>
      </c>
      <c r="D16">
        <v>19</v>
      </c>
      <c r="E16" s="13" t="s">
        <v>71</v>
      </c>
      <c r="F16" t="s">
        <v>79</v>
      </c>
      <c r="G16" t="s">
        <v>47</v>
      </c>
      <c r="H16" t="s">
        <v>48</v>
      </c>
      <c r="J16">
        <v>3</v>
      </c>
      <c r="K16">
        <v>-1</v>
      </c>
      <c r="L16">
        <v>5</v>
      </c>
      <c r="M16" t="s">
        <v>59</v>
      </c>
      <c r="N16">
        <v>6</v>
      </c>
      <c r="O16" t="s">
        <v>50</v>
      </c>
      <c r="P16">
        <v>1</v>
      </c>
      <c r="Q16" t="s">
        <v>67</v>
      </c>
      <c r="R16">
        <v>4</v>
      </c>
      <c r="S16">
        <v>4</v>
      </c>
      <c r="T16">
        <v>5</v>
      </c>
      <c r="U16">
        <v>5</v>
      </c>
      <c r="V16">
        <v>4</v>
      </c>
      <c r="W16">
        <v>3</v>
      </c>
      <c r="X16">
        <v>4</v>
      </c>
      <c r="Y16">
        <v>5</v>
      </c>
      <c r="Z16">
        <v>5</v>
      </c>
      <c r="AA16">
        <v>5</v>
      </c>
      <c r="AB16" t="s">
        <v>97</v>
      </c>
      <c r="AD16" t="s">
        <v>54</v>
      </c>
      <c r="AE16">
        <v>2</v>
      </c>
      <c r="AF16" t="s">
        <v>98</v>
      </c>
      <c r="AH16">
        <v>4</v>
      </c>
      <c r="AI16">
        <v>4</v>
      </c>
      <c r="AJ16">
        <v>5</v>
      </c>
      <c r="AK16">
        <v>4</v>
      </c>
      <c r="AL16">
        <v>5</v>
      </c>
      <c r="AM16">
        <v>5</v>
      </c>
      <c r="AN16">
        <v>5</v>
      </c>
      <c r="AO16">
        <v>5</v>
      </c>
      <c r="AP16">
        <v>5</v>
      </c>
      <c r="AQ16">
        <v>5</v>
      </c>
    </row>
    <row r="17" spans="1:45">
      <c r="A17">
        <v>13</v>
      </c>
      <c r="B17">
        <v>4</v>
      </c>
      <c r="C17" t="s">
        <v>45</v>
      </c>
      <c r="D17">
        <v>19</v>
      </c>
      <c r="E17" s="13" t="s">
        <v>71</v>
      </c>
      <c r="F17" t="s">
        <v>79</v>
      </c>
      <c r="G17" t="s">
        <v>47</v>
      </c>
      <c r="H17" t="s">
        <v>48</v>
      </c>
      <c r="J17">
        <v>2</v>
      </c>
      <c r="K17">
        <v>-2</v>
      </c>
      <c r="L17">
        <v>6</v>
      </c>
      <c r="M17" t="s">
        <v>49</v>
      </c>
      <c r="N17">
        <v>5</v>
      </c>
      <c r="O17" t="s">
        <v>50</v>
      </c>
      <c r="P17">
        <v>1</v>
      </c>
      <c r="Q17" t="s">
        <v>67</v>
      </c>
      <c r="R17">
        <v>5</v>
      </c>
      <c r="S17">
        <v>4</v>
      </c>
      <c r="T17">
        <v>3</v>
      </c>
      <c r="U17">
        <v>5</v>
      </c>
      <c r="V17">
        <v>5</v>
      </c>
      <c r="W17">
        <v>3</v>
      </c>
      <c r="X17">
        <v>4</v>
      </c>
      <c r="Y17">
        <v>5</v>
      </c>
      <c r="Z17">
        <v>5</v>
      </c>
      <c r="AA17">
        <v>4</v>
      </c>
      <c r="AB17" t="s">
        <v>99</v>
      </c>
      <c r="AD17" t="s">
        <v>54</v>
      </c>
      <c r="AE17">
        <v>2</v>
      </c>
      <c r="AF17" t="s">
        <v>98</v>
      </c>
      <c r="AH17">
        <v>5</v>
      </c>
      <c r="AI17">
        <v>2</v>
      </c>
      <c r="AJ17">
        <v>5</v>
      </c>
      <c r="AK17">
        <v>4</v>
      </c>
      <c r="AL17">
        <v>3</v>
      </c>
      <c r="AM17">
        <v>5</v>
      </c>
      <c r="AN17">
        <v>3</v>
      </c>
      <c r="AO17">
        <v>3</v>
      </c>
      <c r="AP17">
        <v>3</v>
      </c>
      <c r="AQ17">
        <v>3</v>
      </c>
    </row>
    <row r="18" spans="1:45">
      <c r="A18">
        <v>14</v>
      </c>
      <c r="B18">
        <v>4</v>
      </c>
      <c r="C18" t="s">
        <v>45</v>
      </c>
      <c r="D18">
        <v>18</v>
      </c>
      <c r="E18" s="13" t="s">
        <v>71</v>
      </c>
      <c r="F18" t="s">
        <v>79</v>
      </c>
      <c r="G18" t="s">
        <v>47</v>
      </c>
      <c r="H18" t="s">
        <v>48</v>
      </c>
      <c r="J18">
        <v>2</v>
      </c>
      <c r="K18">
        <v>-2</v>
      </c>
      <c r="L18">
        <v>5</v>
      </c>
      <c r="M18" t="s">
        <v>59</v>
      </c>
      <c r="N18">
        <v>6</v>
      </c>
      <c r="O18" t="s">
        <v>50</v>
      </c>
      <c r="P18">
        <v>1</v>
      </c>
      <c r="Q18" t="s">
        <v>67</v>
      </c>
      <c r="R18">
        <v>5</v>
      </c>
      <c r="S18">
        <v>6</v>
      </c>
      <c r="T18">
        <v>5</v>
      </c>
      <c r="U18">
        <v>5</v>
      </c>
      <c r="V18">
        <v>4</v>
      </c>
      <c r="W18">
        <v>4</v>
      </c>
      <c r="X18">
        <v>5</v>
      </c>
      <c r="Y18">
        <v>5</v>
      </c>
      <c r="Z18">
        <v>5</v>
      </c>
      <c r="AA18">
        <v>5</v>
      </c>
      <c r="AB18" t="s">
        <v>100</v>
      </c>
      <c r="AD18" t="s">
        <v>54</v>
      </c>
      <c r="AE18">
        <v>2</v>
      </c>
      <c r="AF18" t="s">
        <v>98</v>
      </c>
      <c r="AH18">
        <v>5</v>
      </c>
      <c r="AI18">
        <v>5</v>
      </c>
      <c r="AJ18">
        <v>5</v>
      </c>
      <c r="AK18">
        <v>6</v>
      </c>
      <c r="AL18">
        <v>6</v>
      </c>
      <c r="AM18">
        <v>6</v>
      </c>
      <c r="AN18">
        <v>6</v>
      </c>
      <c r="AO18">
        <v>5</v>
      </c>
      <c r="AP18">
        <v>5</v>
      </c>
      <c r="AQ18">
        <v>5</v>
      </c>
    </row>
    <row r="19" spans="1:45">
      <c r="A19">
        <v>15</v>
      </c>
      <c r="B19">
        <v>4</v>
      </c>
      <c r="C19" t="s">
        <v>45</v>
      </c>
      <c r="D19">
        <v>20</v>
      </c>
      <c r="E19" s="13" t="s">
        <v>71</v>
      </c>
      <c r="F19" t="s">
        <v>79</v>
      </c>
      <c r="G19" t="s">
        <v>47</v>
      </c>
      <c r="H19" t="s">
        <v>48</v>
      </c>
      <c r="J19">
        <v>3</v>
      </c>
      <c r="K19">
        <v>-1</v>
      </c>
      <c r="L19">
        <v>6</v>
      </c>
      <c r="M19" t="s">
        <v>59</v>
      </c>
      <c r="N19">
        <v>7</v>
      </c>
      <c r="O19" t="s">
        <v>50</v>
      </c>
      <c r="P19">
        <v>1</v>
      </c>
      <c r="Q19" t="s">
        <v>67</v>
      </c>
      <c r="R19">
        <v>5</v>
      </c>
      <c r="S19">
        <v>6</v>
      </c>
      <c r="T19">
        <v>5</v>
      </c>
      <c r="U19">
        <v>6</v>
      </c>
      <c r="V19">
        <v>5</v>
      </c>
      <c r="W19">
        <v>5</v>
      </c>
      <c r="X19">
        <v>4</v>
      </c>
      <c r="Y19">
        <v>5</v>
      </c>
      <c r="Z19">
        <v>4</v>
      </c>
      <c r="AA19">
        <v>4</v>
      </c>
      <c r="AB19" t="s">
        <v>101</v>
      </c>
      <c r="AC19" t="s">
        <v>102</v>
      </c>
      <c r="AD19" t="s">
        <v>54</v>
      </c>
      <c r="AE19">
        <v>2</v>
      </c>
      <c r="AF19" t="s">
        <v>98</v>
      </c>
      <c r="AH19">
        <v>3</v>
      </c>
      <c r="AI19">
        <v>4</v>
      </c>
      <c r="AJ19">
        <v>3</v>
      </c>
      <c r="AK19">
        <v>4</v>
      </c>
      <c r="AL19">
        <v>4</v>
      </c>
      <c r="AM19">
        <v>3</v>
      </c>
      <c r="AN19">
        <v>3</v>
      </c>
      <c r="AO19">
        <v>3</v>
      </c>
      <c r="AP19">
        <v>3</v>
      </c>
      <c r="AQ19">
        <v>3</v>
      </c>
      <c r="AR19" t="s">
        <v>103</v>
      </c>
      <c r="AS19" t="s">
        <v>104</v>
      </c>
    </row>
    <row r="20" spans="1:45">
      <c r="A20">
        <v>16</v>
      </c>
      <c r="B20">
        <v>4</v>
      </c>
      <c r="C20" t="s">
        <v>45</v>
      </c>
      <c r="D20">
        <v>21</v>
      </c>
      <c r="E20" s="13" t="s">
        <v>58</v>
      </c>
      <c r="F20" t="s">
        <v>64</v>
      </c>
      <c r="G20" t="s">
        <v>105</v>
      </c>
      <c r="H20" t="s">
        <v>48</v>
      </c>
      <c r="J20">
        <v>4</v>
      </c>
      <c r="K20">
        <v>0</v>
      </c>
      <c r="L20">
        <v>6</v>
      </c>
      <c r="M20" t="s">
        <v>59</v>
      </c>
      <c r="N20">
        <v>7</v>
      </c>
      <c r="O20" t="s">
        <v>50</v>
      </c>
      <c r="P20">
        <v>1</v>
      </c>
      <c r="Q20" t="s">
        <v>84</v>
      </c>
      <c r="R20">
        <v>6</v>
      </c>
      <c r="S20">
        <v>7</v>
      </c>
      <c r="T20">
        <v>5</v>
      </c>
      <c r="U20">
        <v>6</v>
      </c>
      <c r="V20">
        <v>7</v>
      </c>
      <c r="W20">
        <v>6</v>
      </c>
      <c r="X20">
        <v>6</v>
      </c>
      <c r="Y20">
        <v>5</v>
      </c>
      <c r="Z20">
        <v>4</v>
      </c>
      <c r="AA20">
        <v>5</v>
      </c>
      <c r="AB20" t="s">
        <v>106</v>
      </c>
      <c r="AC20" t="s">
        <v>107</v>
      </c>
      <c r="AD20" t="s">
        <v>54</v>
      </c>
      <c r="AE20">
        <v>2</v>
      </c>
      <c r="AF20" t="s">
        <v>65</v>
      </c>
      <c r="AH20">
        <v>3</v>
      </c>
      <c r="AI20">
        <v>3</v>
      </c>
      <c r="AJ20">
        <v>5</v>
      </c>
      <c r="AK20">
        <v>4</v>
      </c>
      <c r="AL20">
        <v>2</v>
      </c>
      <c r="AM20">
        <v>3</v>
      </c>
      <c r="AN20">
        <v>2</v>
      </c>
      <c r="AO20">
        <v>4</v>
      </c>
      <c r="AP20">
        <v>4</v>
      </c>
      <c r="AQ20">
        <v>2</v>
      </c>
      <c r="AR20" t="s">
        <v>108</v>
      </c>
      <c r="AS20" t="s">
        <v>109</v>
      </c>
    </row>
    <row r="21" spans="1:45">
      <c r="A21">
        <v>17</v>
      </c>
      <c r="B21">
        <v>4</v>
      </c>
      <c r="C21" t="s">
        <v>45</v>
      </c>
      <c r="D21">
        <v>20</v>
      </c>
      <c r="E21" s="13" t="s">
        <v>71</v>
      </c>
      <c r="F21" t="s">
        <v>79</v>
      </c>
      <c r="G21" t="s">
        <v>47</v>
      </c>
      <c r="H21" t="s">
        <v>48</v>
      </c>
      <c r="J21">
        <v>6</v>
      </c>
      <c r="K21">
        <v>2</v>
      </c>
      <c r="L21">
        <v>7</v>
      </c>
      <c r="M21" t="s">
        <v>59</v>
      </c>
      <c r="N21">
        <v>7</v>
      </c>
      <c r="O21" t="s">
        <v>50</v>
      </c>
      <c r="P21">
        <v>1</v>
      </c>
      <c r="Q21" t="s">
        <v>84</v>
      </c>
      <c r="R21">
        <v>6</v>
      </c>
      <c r="S21">
        <v>6</v>
      </c>
      <c r="T21">
        <v>6</v>
      </c>
      <c r="U21">
        <v>7</v>
      </c>
      <c r="V21">
        <v>7</v>
      </c>
      <c r="W21">
        <v>7</v>
      </c>
      <c r="X21">
        <v>7</v>
      </c>
      <c r="Y21">
        <v>7</v>
      </c>
      <c r="Z21">
        <v>7</v>
      </c>
      <c r="AA21">
        <v>7</v>
      </c>
      <c r="AB21" t="s">
        <v>110</v>
      </c>
      <c r="AC21" t="s">
        <v>111</v>
      </c>
      <c r="AD21" t="s">
        <v>54</v>
      </c>
      <c r="AE21">
        <v>2</v>
      </c>
      <c r="AF21" t="s">
        <v>65</v>
      </c>
      <c r="AH21">
        <v>6</v>
      </c>
      <c r="AI21">
        <v>6</v>
      </c>
      <c r="AJ21">
        <v>6</v>
      </c>
      <c r="AK21">
        <v>7</v>
      </c>
      <c r="AL21">
        <v>7</v>
      </c>
      <c r="AM21">
        <v>7</v>
      </c>
      <c r="AN21">
        <v>7</v>
      </c>
      <c r="AO21">
        <v>7</v>
      </c>
      <c r="AP21">
        <v>7</v>
      </c>
      <c r="AQ21">
        <v>7</v>
      </c>
      <c r="AR21" t="s">
        <v>112</v>
      </c>
    </row>
    <row r="22" spans="1:45">
      <c r="A22">
        <v>18</v>
      </c>
      <c r="B22">
        <v>4</v>
      </c>
      <c r="C22" t="s">
        <v>45</v>
      </c>
      <c r="D22">
        <v>20</v>
      </c>
      <c r="E22" s="13" t="s">
        <v>71</v>
      </c>
      <c r="F22" t="s">
        <v>79</v>
      </c>
      <c r="G22" t="s">
        <v>47</v>
      </c>
      <c r="H22" t="s">
        <v>48</v>
      </c>
      <c r="J22">
        <v>3</v>
      </c>
      <c r="K22">
        <v>-1</v>
      </c>
      <c r="L22">
        <v>6</v>
      </c>
      <c r="M22" t="s">
        <v>59</v>
      </c>
      <c r="N22">
        <v>6</v>
      </c>
      <c r="O22" t="s">
        <v>50</v>
      </c>
      <c r="P22">
        <v>1</v>
      </c>
      <c r="Q22" t="s">
        <v>67</v>
      </c>
      <c r="R22">
        <v>6</v>
      </c>
      <c r="S22">
        <v>6</v>
      </c>
      <c r="T22">
        <v>3</v>
      </c>
      <c r="U22">
        <v>5</v>
      </c>
      <c r="V22">
        <v>5</v>
      </c>
      <c r="W22">
        <v>4</v>
      </c>
      <c r="X22">
        <v>4</v>
      </c>
      <c r="Y22">
        <v>5</v>
      </c>
      <c r="Z22">
        <v>4</v>
      </c>
      <c r="AA22">
        <v>6</v>
      </c>
      <c r="AB22" t="s">
        <v>113</v>
      </c>
      <c r="AC22" t="s">
        <v>114</v>
      </c>
      <c r="AD22" t="s">
        <v>54</v>
      </c>
      <c r="AE22">
        <v>2</v>
      </c>
      <c r="AF22" t="s">
        <v>98</v>
      </c>
      <c r="AH22">
        <v>1</v>
      </c>
      <c r="AI22">
        <v>3</v>
      </c>
      <c r="AJ22">
        <v>1</v>
      </c>
      <c r="AK22">
        <v>4</v>
      </c>
      <c r="AL22">
        <v>3</v>
      </c>
      <c r="AM22">
        <v>4</v>
      </c>
      <c r="AN22">
        <v>5</v>
      </c>
      <c r="AO22">
        <v>4</v>
      </c>
      <c r="AP22">
        <v>4</v>
      </c>
      <c r="AQ22">
        <v>4</v>
      </c>
      <c r="AR22" t="s">
        <v>115</v>
      </c>
      <c r="AS22" t="s">
        <v>116</v>
      </c>
    </row>
    <row r="23" spans="1:45">
      <c r="A23">
        <v>19</v>
      </c>
      <c r="B23">
        <v>4</v>
      </c>
      <c r="C23" t="s">
        <v>45</v>
      </c>
      <c r="D23">
        <v>19</v>
      </c>
      <c r="E23" s="13" t="s">
        <v>71</v>
      </c>
      <c r="F23" t="s">
        <v>79</v>
      </c>
      <c r="G23" t="s">
        <v>47</v>
      </c>
      <c r="H23" t="s">
        <v>48</v>
      </c>
      <c r="J23">
        <v>6</v>
      </c>
      <c r="K23">
        <v>2</v>
      </c>
      <c r="L23">
        <v>6</v>
      </c>
      <c r="M23" t="s">
        <v>59</v>
      </c>
      <c r="N23">
        <v>7</v>
      </c>
      <c r="O23" t="s">
        <v>50</v>
      </c>
      <c r="P23">
        <v>1</v>
      </c>
      <c r="Q23" t="s">
        <v>67</v>
      </c>
      <c r="R23">
        <v>2</v>
      </c>
      <c r="S23">
        <v>4</v>
      </c>
      <c r="T23">
        <v>3</v>
      </c>
      <c r="U23">
        <v>5</v>
      </c>
      <c r="V23">
        <v>5</v>
      </c>
      <c r="W23">
        <v>5</v>
      </c>
      <c r="X23">
        <v>5</v>
      </c>
      <c r="Y23">
        <v>5</v>
      </c>
      <c r="Z23">
        <v>4</v>
      </c>
      <c r="AA23">
        <v>6</v>
      </c>
      <c r="AB23" t="s">
        <v>117</v>
      </c>
      <c r="AC23" t="s">
        <v>118</v>
      </c>
      <c r="AD23" t="s">
        <v>54</v>
      </c>
      <c r="AE23">
        <v>2</v>
      </c>
      <c r="AF23" t="s">
        <v>98</v>
      </c>
      <c r="AH23">
        <v>1</v>
      </c>
      <c r="AI23">
        <v>3</v>
      </c>
      <c r="AJ23">
        <v>2</v>
      </c>
      <c r="AK23">
        <v>2</v>
      </c>
      <c r="AL23">
        <v>1</v>
      </c>
      <c r="AM23">
        <v>4</v>
      </c>
      <c r="AN23">
        <v>4</v>
      </c>
      <c r="AO23">
        <v>4</v>
      </c>
      <c r="AP23">
        <v>4</v>
      </c>
      <c r="AQ23">
        <v>4</v>
      </c>
      <c r="AR23" t="s">
        <v>119</v>
      </c>
      <c r="AS23" t="s">
        <v>120</v>
      </c>
    </row>
    <row r="24" spans="1:45">
      <c r="A24">
        <v>20</v>
      </c>
      <c r="B24">
        <v>4</v>
      </c>
      <c r="C24" t="s">
        <v>45</v>
      </c>
      <c r="D24">
        <v>19</v>
      </c>
      <c r="E24" s="13" t="s">
        <v>58</v>
      </c>
      <c r="F24" t="s">
        <v>64</v>
      </c>
      <c r="G24" t="s">
        <v>47</v>
      </c>
      <c r="H24" t="s">
        <v>48</v>
      </c>
      <c r="J24">
        <v>6</v>
      </c>
      <c r="K24">
        <v>2</v>
      </c>
      <c r="L24">
        <v>6</v>
      </c>
      <c r="M24" t="s">
        <v>59</v>
      </c>
      <c r="N24">
        <v>7</v>
      </c>
      <c r="O24" t="s">
        <v>50</v>
      </c>
      <c r="P24">
        <v>1</v>
      </c>
      <c r="Q24" t="s">
        <v>51</v>
      </c>
      <c r="R24">
        <v>6</v>
      </c>
      <c r="S24">
        <v>5</v>
      </c>
      <c r="T24">
        <v>6</v>
      </c>
      <c r="U24">
        <v>5</v>
      </c>
      <c r="V24">
        <v>5</v>
      </c>
      <c r="W24">
        <v>5</v>
      </c>
      <c r="X24">
        <v>6</v>
      </c>
      <c r="Y24">
        <v>6</v>
      </c>
      <c r="Z24">
        <v>6</v>
      </c>
      <c r="AA24">
        <v>6</v>
      </c>
      <c r="AB24" t="s">
        <v>110</v>
      </c>
      <c r="AC24" t="s">
        <v>121</v>
      </c>
      <c r="AD24" t="s">
        <v>54</v>
      </c>
      <c r="AE24">
        <v>2</v>
      </c>
      <c r="AF24" t="s">
        <v>55</v>
      </c>
      <c r="AH24">
        <v>4</v>
      </c>
      <c r="AI24">
        <v>4</v>
      </c>
      <c r="AJ24">
        <v>4</v>
      </c>
      <c r="AK24">
        <v>4</v>
      </c>
      <c r="AL24">
        <v>4</v>
      </c>
      <c r="AM24">
        <v>4</v>
      </c>
      <c r="AN24">
        <v>4</v>
      </c>
      <c r="AO24">
        <v>4</v>
      </c>
      <c r="AP24">
        <v>4</v>
      </c>
      <c r="AQ24">
        <v>4</v>
      </c>
      <c r="AR24" t="s">
        <v>122</v>
      </c>
    </row>
    <row r="25" spans="1:45">
      <c r="A25">
        <v>21</v>
      </c>
      <c r="B25">
        <v>4</v>
      </c>
      <c r="C25" t="s">
        <v>123</v>
      </c>
      <c r="D25">
        <v>19</v>
      </c>
      <c r="E25" s="13" t="s">
        <v>71</v>
      </c>
      <c r="F25" t="s">
        <v>79</v>
      </c>
      <c r="G25" t="s">
        <v>47</v>
      </c>
      <c r="H25" t="s">
        <v>48</v>
      </c>
      <c r="J25">
        <v>6</v>
      </c>
      <c r="K25">
        <v>2</v>
      </c>
      <c r="L25">
        <v>6</v>
      </c>
      <c r="M25" t="s">
        <v>59</v>
      </c>
      <c r="N25">
        <v>4</v>
      </c>
      <c r="O25" t="s">
        <v>124</v>
      </c>
      <c r="P25">
        <v>2</v>
      </c>
      <c r="Q25" t="s">
        <v>84</v>
      </c>
      <c r="R25">
        <v>1</v>
      </c>
      <c r="S25">
        <v>4</v>
      </c>
      <c r="T25">
        <v>6</v>
      </c>
      <c r="U25">
        <v>5</v>
      </c>
      <c r="V25">
        <v>5</v>
      </c>
      <c r="W25">
        <v>5</v>
      </c>
      <c r="X25">
        <v>5</v>
      </c>
      <c r="Y25">
        <v>5</v>
      </c>
      <c r="Z25">
        <v>5</v>
      </c>
      <c r="AA25">
        <v>5</v>
      </c>
      <c r="AB25" t="s">
        <v>125</v>
      </c>
      <c r="AD25" t="s">
        <v>50</v>
      </c>
      <c r="AE25">
        <v>1</v>
      </c>
      <c r="AF25" t="s">
        <v>55</v>
      </c>
      <c r="AH25">
        <v>4</v>
      </c>
      <c r="AI25">
        <v>6</v>
      </c>
      <c r="AJ25">
        <v>6</v>
      </c>
      <c r="AK25">
        <v>6</v>
      </c>
      <c r="AL25">
        <v>6</v>
      </c>
      <c r="AM25">
        <v>5</v>
      </c>
      <c r="AN25">
        <v>5</v>
      </c>
      <c r="AO25">
        <v>5</v>
      </c>
      <c r="AP25">
        <v>6</v>
      </c>
      <c r="AQ25">
        <v>6</v>
      </c>
      <c r="AR25" t="s">
        <v>126</v>
      </c>
      <c r="AS25" t="s">
        <v>127</v>
      </c>
    </row>
    <row r="26" spans="1:45">
      <c r="A26">
        <v>22</v>
      </c>
      <c r="B26">
        <v>4</v>
      </c>
      <c r="C26" t="s">
        <v>123</v>
      </c>
      <c r="D26">
        <v>19</v>
      </c>
      <c r="E26" s="13" t="s">
        <v>71</v>
      </c>
      <c r="F26" t="s">
        <v>79</v>
      </c>
      <c r="G26" t="s">
        <v>47</v>
      </c>
      <c r="H26" t="s">
        <v>48</v>
      </c>
      <c r="J26">
        <v>6</v>
      </c>
      <c r="K26">
        <v>2</v>
      </c>
      <c r="L26">
        <v>7</v>
      </c>
      <c r="M26" t="s">
        <v>59</v>
      </c>
      <c r="N26">
        <v>6</v>
      </c>
      <c r="O26" t="s">
        <v>124</v>
      </c>
      <c r="P26">
        <v>2</v>
      </c>
      <c r="Q26" t="s">
        <v>84</v>
      </c>
      <c r="R26">
        <v>4</v>
      </c>
      <c r="S26">
        <v>5</v>
      </c>
      <c r="T26">
        <v>6</v>
      </c>
      <c r="U26">
        <v>6</v>
      </c>
      <c r="V26">
        <v>4</v>
      </c>
      <c r="W26">
        <v>5</v>
      </c>
      <c r="X26">
        <v>5</v>
      </c>
      <c r="Y26">
        <v>3</v>
      </c>
      <c r="Z26">
        <v>4</v>
      </c>
      <c r="AA26">
        <v>4</v>
      </c>
      <c r="AB26" t="s">
        <v>128</v>
      </c>
      <c r="AC26" t="s">
        <v>129</v>
      </c>
      <c r="AD26" t="s">
        <v>50</v>
      </c>
      <c r="AE26">
        <v>1</v>
      </c>
      <c r="AF26" t="s">
        <v>55</v>
      </c>
      <c r="AH26">
        <v>6</v>
      </c>
      <c r="AI26">
        <v>6</v>
      </c>
      <c r="AJ26">
        <v>7</v>
      </c>
      <c r="AK26">
        <v>6</v>
      </c>
      <c r="AL26">
        <v>5</v>
      </c>
      <c r="AM26">
        <v>5</v>
      </c>
      <c r="AN26">
        <v>6</v>
      </c>
      <c r="AO26">
        <v>4</v>
      </c>
      <c r="AP26">
        <v>5</v>
      </c>
      <c r="AQ26">
        <v>5</v>
      </c>
      <c r="AR26" t="s">
        <v>130</v>
      </c>
      <c r="AS26" t="s">
        <v>131</v>
      </c>
    </row>
    <row r="27" spans="1:45">
      <c r="A27">
        <v>23</v>
      </c>
      <c r="B27">
        <v>4</v>
      </c>
      <c r="C27" t="s">
        <v>123</v>
      </c>
      <c r="D27">
        <v>20</v>
      </c>
      <c r="E27" s="13" t="s">
        <v>71</v>
      </c>
      <c r="F27" t="s">
        <v>79</v>
      </c>
      <c r="G27" t="s">
        <v>47</v>
      </c>
      <c r="H27" t="s">
        <v>48</v>
      </c>
      <c r="J27">
        <v>5</v>
      </c>
      <c r="K27">
        <v>1</v>
      </c>
      <c r="L27">
        <v>6</v>
      </c>
      <c r="M27" t="s">
        <v>59</v>
      </c>
      <c r="N27">
        <v>5</v>
      </c>
      <c r="O27" t="s">
        <v>124</v>
      </c>
      <c r="P27">
        <v>2</v>
      </c>
      <c r="Q27" t="s">
        <v>84</v>
      </c>
      <c r="R27">
        <v>4</v>
      </c>
      <c r="S27">
        <v>5</v>
      </c>
      <c r="T27">
        <v>4</v>
      </c>
      <c r="U27">
        <v>6</v>
      </c>
      <c r="V27">
        <v>6</v>
      </c>
      <c r="W27">
        <v>5</v>
      </c>
      <c r="X27">
        <v>6</v>
      </c>
      <c r="Y27">
        <v>6</v>
      </c>
      <c r="Z27">
        <v>5</v>
      </c>
      <c r="AA27">
        <v>4</v>
      </c>
      <c r="AB27" t="s">
        <v>132</v>
      </c>
      <c r="AD27" t="s">
        <v>50</v>
      </c>
      <c r="AE27">
        <v>1</v>
      </c>
      <c r="AF27" t="s">
        <v>55</v>
      </c>
      <c r="AH27">
        <v>5</v>
      </c>
      <c r="AI27">
        <v>6</v>
      </c>
      <c r="AJ27">
        <v>7</v>
      </c>
      <c r="AK27">
        <v>6</v>
      </c>
      <c r="AL27">
        <v>5</v>
      </c>
      <c r="AM27">
        <v>5</v>
      </c>
      <c r="AN27">
        <v>6</v>
      </c>
      <c r="AO27">
        <v>5</v>
      </c>
      <c r="AP27">
        <v>6</v>
      </c>
      <c r="AQ27">
        <v>5</v>
      </c>
      <c r="AR27" t="s">
        <v>126</v>
      </c>
      <c r="AS27" t="s">
        <v>133</v>
      </c>
    </row>
    <row r="28" spans="1:45">
      <c r="A28">
        <v>24</v>
      </c>
      <c r="B28">
        <v>4</v>
      </c>
      <c r="C28" t="s">
        <v>123</v>
      </c>
      <c r="D28">
        <v>18</v>
      </c>
      <c r="E28" s="13" t="s">
        <v>71</v>
      </c>
      <c r="F28" t="s">
        <v>79</v>
      </c>
      <c r="G28" t="s">
        <v>47</v>
      </c>
      <c r="H28" t="s">
        <v>48</v>
      </c>
      <c r="J28">
        <v>6</v>
      </c>
      <c r="K28">
        <v>2</v>
      </c>
      <c r="L28">
        <v>7</v>
      </c>
      <c r="M28" t="s">
        <v>59</v>
      </c>
      <c r="N28">
        <v>6</v>
      </c>
      <c r="O28" t="s">
        <v>124</v>
      </c>
      <c r="P28">
        <v>2</v>
      </c>
      <c r="Q28" t="s">
        <v>67</v>
      </c>
      <c r="R28">
        <v>6</v>
      </c>
      <c r="S28">
        <v>6</v>
      </c>
      <c r="T28">
        <v>7</v>
      </c>
      <c r="U28">
        <v>6</v>
      </c>
      <c r="V28">
        <v>7</v>
      </c>
      <c r="W28">
        <v>6</v>
      </c>
      <c r="X28">
        <v>7</v>
      </c>
      <c r="Y28">
        <v>5</v>
      </c>
      <c r="Z28">
        <v>6</v>
      </c>
      <c r="AA28">
        <v>5</v>
      </c>
      <c r="AB28" t="s">
        <v>134</v>
      </c>
      <c r="AC28" t="s">
        <v>135</v>
      </c>
      <c r="AD28" t="s">
        <v>50</v>
      </c>
      <c r="AE28">
        <v>1</v>
      </c>
      <c r="AF28" t="s">
        <v>65</v>
      </c>
      <c r="AH28">
        <v>7</v>
      </c>
      <c r="AI28">
        <v>7</v>
      </c>
      <c r="AJ28">
        <v>7</v>
      </c>
      <c r="AK28">
        <v>7</v>
      </c>
      <c r="AL28">
        <v>7</v>
      </c>
      <c r="AM28">
        <v>7</v>
      </c>
      <c r="AN28">
        <v>7</v>
      </c>
      <c r="AO28">
        <v>6</v>
      </c>
      <c r="AP28">
        <v>6</v>
      </c>
      <c r="AQ28">
        <v>7</v>
      </c>
      <c r="AR28" t="s">
        <v>136</v>
      </c>
      <c r="AS28" t="s">
        <v>137</v>
      </c>
    </row>
    <row r="29" spans="1:45">
      <c r="A29">
        <v>25</v>
      </c>
      <c r="B29">
        <v>4</v>
      </c>
      <c r="C29" t="s">
        <v>123</v>
      </c>
      <c r="D29">
        <v>20</v>
      </c>
      <c r="E29" s="13" t="s">
        <v>71</v>
      </c>
      <c r="F29" t="s">
        <v>79</v>
      </c>
      <c r="G29" t="s">
        <v>47</v>
      </c>
      <c r="H29" t="s">
        <v>48</v>
      </c>
      <c r="J29">
        <v>4</v>
      </c>
      <c r="K29">
        <v>0</v>
      </c>
      <c r="L29">
        <v>7</v>
      </c>
      <c r="M29" t="s">
        <v>49</v>
      </c>
      <c r="N29">
        <v>5</v>
      </c>
      <c r="O29" t="s">
        <v>124</v>
      </c>
      <c r="P29">
        <v>2</v>
      </c>
      <c r="Q29" t="s">
        <v>67</v>
      </c>
      <c r="R29">
        <v>6</v>
      </c>
      <c r="S29">
        <v>6</v>
      </c>
      <c r="T29">
        <v>7</v>
      </c>
      <c r="U29">
        <v>6</v>
      </c>
      <c r="V29">
        <v>7</v>
      </c>
      <c r="W29">
        <v>6</v>
      </c>
      <c r="X29">
        <v>7</v>
      </c>
      <c r="Y29">
        <v>5</v>
      </c>
      <c r="Z29">
        <v>7</v>
      </c>
      <c r="AA29">
        <v>5</v>
      </c>
      <c r="AB29" t="s">
        <v>138</v>
      </c>
      <c r="AC29" t="s">
        <v>139</v>
      </c>
      <c r="AD29" t="s">
        <v>50</v>
      </c>
      <c r="AE29">
        <v>1</v>
      </c>
      <c r="AF29" t="s">
        <v>65</v>
      </c>
      <c r="AH29">
        <v>7</v>
      </c>
      <c r="AI29">
        <v>7</v>
      </c>
      <c r="AJ29">
        <v>7</v>
      </c>
      <c r="AK29">
        <v>7</v>
      </c>
      <c r="AL29">
        <v>7</v>
      </c>
      <c r="AM29">
        <v>7</v>
      </c>
      <c r="AN29">
        <v>7</v>
      </c>
      <c r="AO29">
        <v>6</v>
      </c>
      <c r="AP29">
        <v>6</v>
      </c>
      <c r="AQ29">
        <v>6</v>
      </c>
      <c r="AR29" t="s">
        <v>140</v>
      </c>
      <c r="AS29" t="s">
        <v>141</v>
      </c>
    </row>
    <row r="30" spans="1:45">
      <c r="A30">
        <v>26</v>
      </c>
      <c r="B30">
        <v>4</v>
      </c>
      <c r="C30" t="s">
        <v>123</v>
      </c>
      <c r="D30">
        <v>18</v>
      </c>
      <c r="E30" s="13" t="s">
        <v>71</v>
      </c>
      <c r="F30" t="s">
        <v>79</v>
      </c>
      <c r="G30" t="s">
        <v>47</v>
      </c>
      <c r="H30" t="s">
        <v>75</v>
      </c>
      <c r="I30" t="s">
        <v>142</v>
      </c>
      <c r="J30">
        <v>6</v>
      </c>
      <c r="K30">
        <v>2</v>
      </c>
      <c r="L30">
        <v>6</v>
      </c>
      <c r="M30" t="s">
        <v>59</v>
      </c>
      <c r="N30">
        <v>6</v>
      </c>
      <c r="O30" t="s">
        <v>124</v>
      </c>
      <c r="P30">
        <v>2</v>
      </c>
      <c r="Q30" t="s">
        <v>55</v>
      </c>
      <c r="R30">
        <v>4</v>
      </c>
      <c r="S30">
        <v>3</v>
      </c>
      <c r="T30">
        <v>6</v>
      </c>
      <c r="U30" t="s">
        <v>143</v>
      </c>
      <c r="V30">
        <v>5</v>
      </c>
      <c r="W30">
        <v>5</v>
      </c>
      <c r="X30" t="s">
        <v>143</v>
      </c>
      <c r="Y30">
        <v>3</v>
      </c>
      <c r="Z30">
        <v>5</v>
      </c>
      <c r="AA30">
        <v>5</v>
      </c>
      <c r="AB30" t="s">
        <v>144</v>
      </c>
      <c r="AD30" t="s">
        <v>50</v>
      </c>
      <c r="AE30">
        <v>1</v>
      </c>
      <c r="AF30" t="s">
        <v>98</v>
      </c>
      <c r="AH30">
        <v>7</v>
      </c>
      <c r="AI30">
        <v>6</v>
      </c>
      <c r="AJ30">
        <v>7</v>
      </c>
      <c r="AK30">
        <v>6</v>
      </c>
      <c r="AL30">
        <v>6</v>
      </c>
      <c r="AM30">
        <v>6</v>
      </c>
      <c r="AN30">
        <v>6</v>
      </c>
      <c r="AO30">
        <v>6</v>
      </c>
      <c r="AP30">
        <v>5</v>
      </c>
      <c r="AQ30">
        <v>6</v>
      </c>
      <c r="AR30" t="s">
        <v>145</v>
      </c>
      <c r="AS30" t="s">
        <v>146</v>
      </c>
    </row>
    <row r="31" spans="1:45">
      <c r="A31">
        <v>27</v>
      </c>
      <c r="B31">
        <v>4</v>
      </c>
      <c r="C31" t="s">
        <v>123</v>
      </c>
      <c r="D31">
        <v>19</v>
      </c>
      <c r="E31" s="13" t="s">
        <v>71</v>
      </c>
      <c r="F31" t="s">
        <v>79</v>
      </c>
      <c r="G31" t="s">
        <v>47</v>
      </c>
      <c r="H31" t="s">
        <v>48</v>
      </c>
      <c r="J31">
        <v>6</v>
      </c>
      <c r="K31">
        <v>2</v>
      </c>
      <c r="L31">
        <v>6</v>
      </c>
      <c r="M31" t="s">
        <v>59</v>
      </c>
      <c r="N31">
        <v>4</v>
      </c>
      <c r="O31" t="s">
        <v>124</v>
      </c>
      <c r="P31">
        <v>2</v>
      </c>
      <c r="Q31" t="s">
        <v>55</v>
      </c>
      <c r="R31">
        <v>4</v>
      </c>
      <c r="S31">
        <v>3</v>
      </c>
      <c r="T31">
        <v>7</v>
      </c>
      <c r="U31">
        <v>6</v>
      </c>
      <c r="V31">
        <v>5</v>
      </c>
      <c r="W31">
        <v>5</v>
      </c>
      <c r="X31">
        <v>6</v>
      </c>
      <c r="Y31">
        <v>3</v>
      </c>
      <c r="Z31">
        <v>5</v>
      </c>
      <c r="AA31">
        <v>4</v>
      </c>
      <c r="AB31" t="s">
        <v>147</v>
      </c>
      <c r="AD31" t="s">
        <v>50</v>
      </c>
      <c r="AE31">
        <v>1</v>
      </c>
      <c r="AF31" t="s">
        <v>98</v>
      </c>
      <c r="AH31">
        <v>7</v>
      </c>
      <c r="AI31">
        <v>7</v>
      </c>
      <c r="AJ31">
        <v>7</v>
      </c>
      <c r="AK31">
        <v>6</v>
      </c>
      <c r="AL31">
        <v>6</v>
      </c>
      <c r="AM31">
        <v>6</v>
      </c>
      <c r="AN31">
        <v>6</v>
      </c>
      <c r="AO31">
        <v>6</v>
      </c>
      <c r="AP31">
        <v>6</v>
      </c>
      <c r="AQ31">
        <v>7</v>
      </c>
      <c r="AR31" t="s">
        <v>148</v>
      </c>
      <c r="AS31" t="s">
        <v>149</v>
      </c>
    </row>
    <row r="32" spans="1:45">
      <c r="A32">
        <v>28</v>
      </c>
      <c r="B32">
        <v>4</v>
      </c>
      <c r="C32" t="s">
        <v>123</v>
      </c>
      <c r="D32">
        <v>19</v>
      </c>
      <c r="E32" s="13" t="s">
        <v>58</v>
      </c>
      <c r="F32" t="s">
        <v>64</v>
      </c>
      <c r="G32" t="s">
        <v>47</v>
      </c>
      <c r="H32" t="s">
        <v>48</v>
      </c>
      <c r="J32">
        <v>5</v>
      </c>
      <c r="K32">
        <v>1</v>
      </c>
      <c r="L32">
        <v>7</v>
      </c>
      <c r="M32" t="s">
        <v>59</v>
      </c>
      <c r="N32">
        <v>4</v>
      </c>
      <c r="O32" t="s">
        <v>124</v>
      </c>
      <c r="P32">
        <v>2</v>
      </c>
      <c r="Q32" t="s">
        <v>65</v>
      </c>
      <c r="R32">
        <v>4</v>
      </c>
      <c r="S32">
        <v>5</v>
      </c>
      <c r="T32">
        <v>7</v>
      </c>
      <c r="U32">
        <v>5</v>
      </c>
      <c r="V32">
        <v>4</v>
      </c>
      <c r="W32">
        <v>3</v>
      </c>
      <c r="X32">
        <v>5</v>
      </c>
      <c r="Y32">
        <v>2</v>
      </c>
      <c r="Z32">
        <v>4</v>
      </c>
      <c r="AA32">
        <v>2</v>
      </c>
      <c r="AB32" t="s">
        <v>150</v>
      </c>
      <c r="AD32" t="s">
        <v>50</v>
      </c>
      <c r="AE32">
        <v>1</v>
      </c>
      <c r="AF32" t="s">
        <v>84</v>
      </c>
      <c r="AH32">
        <v>6</v>
      </c>
      <c r="AI32">
        <v>6</v>
      </c>
      <c r="AJ32">
        <v>7</v>
      </c>
      <c r="AK32">
        <v>4</v>
      </c>
      <c r="AL32">
        <v>5</v>
      </c>
      <c r="AM32">
        <v>3</v>
      </c>
      <c r="AN32">
        <v>5</v>
      </c>
      <c r="AO32">
        <v>3</v>
      </c>
      <c r="AP32">
        <v>4</v>
      </c>
      <c r="AQ32">
        <v>4</v>
      </c>
      <c r="AR32" t="s">
        <v>151</v>
      </c>
    </row>
    <row r="33" spans="1:45">
      <c r="A33">
        <v>29</v>
      </c>
      <c r="B33">
        <v>4</v>
      </c>
      <c r="C33" t="s">
        <v>123</v>
      </c>
      <c r="D33">
        <v>18</v>
      </c>
      <c r="E33" s="13" t="s">
        <v>58</v>
      </c>
      <c r="F33" t="s">
        <v>64</v>
      </c>
      <c r="G33" t="s">
        <v>47</v>
      </c>
      <c r="H33" t="s">
        <v>48</v>
      </c>
      <c r="J33">
        <v>6</v>
      </c>
      <c r="K33">
        <v>2</v>
      </c>
      <c r="L33">
        <v>7</v>
      </c>
      <c r="M33" t="s">
        <v>59</v>
      </c>
      <c r="N33">
        <v>6</v>
      </c>
      <c r="O33" t="s">
        <v>124</v>
      </c>
      <c r="P33">
        <v>2</v>
      </c>
      <c r="Q33" t="s">
        <v>65</v>
      </c>
      <c r="R33">
        <v>5</v>
      </c>
      <c r="S33">
        <v>5</v>
      </c>
      <c r="T33">
        <v>6</v>
      </c>
      <c r="U33">
        <v>5</v>
      </c>
      <c r="V33">
        <v>4</v>
      </c>
      <c r="W33">
        <v>5</v>
      </c>
      <c r="X33">
        <v>5</v>
      </c>
      <c r="Y33">
        <v>3</v>
      </c>
      <c r="Z33">
        <v>5</v>
      </c>
      <c r="AA33">
        <v>4</v>
      </c>
      <c r="AB33" t="s">
        <v>152</v>
      </c>
      <c r="AC33" t="s">
        <v>153</v>
      </c>
      <c r="AD33" t="s">
        <v>50</v>
      </c>
      <c r="AE33">
        <v>1</v>
      </c>
      <c r="AF33" t="s">
        <v>84</v>
      </c>
      <c r="AH33">
        <v>6</v>
      </c>
      <c r="AI33">
        <v>6</v>
      </c>
      <c r="AJ33">
        <v>7</v>
      </c>
      <c r="AK33">
        <v>5</v>
      </c>
      <c r="AL33">
        <v>5</v>
      </c>
      <c r="AM33">
        <v>6</v>
      </c>
      <c r="AN33">
        <v>5</v>
      </c>
      <c r="AO33">
        <v>5</v>
      </c>
      <c r="AP33">
        <v>6</v>
      </c>
      <c r="AQ33">
        <v>5</v>
      </c>
      <c r="AR33" t="s">
        <v>154</v>
      </c>
      <c r="AS33" t="s">
        <v>155</v>
      </c>
    </row>
    <row r="34" spans="1:45">
      <c r="A34">
        <v>30</v>
      </c>
      <c r="B34">
        <v>4</v>
      </c>
      <c r="C34" t="s">
        <v>123</v>
      </c>
      <c r="D34">
        <v>24</v>
      </c>
      <c r="E34" s="13" t="s">
        <v>58</v>
      </c>
      <c r="F34" t="s">
        <v>64</v>
      </c>
      <c r="G34" t="s">
        <v>47</v>
      </c>
      <c r="H34" t="s">
        <v>75</v>
      </c>
      <c r="I34" t="s">
        <v>156</v>
      </c>
      <c r="J34">
        <v>5</v>
      </c>
      <c r="K34">
        <v>1</v>
      </c>
      <c r="L34">
        <v>6</v>
      </c>
      <c r="M34" t="s">
        <v>59</v>
      </c>
      <c r="N34">
        <v>5</v>
      </c>
      <c r="O34" t="s">
        <v>124</v>
      </c>
      <c r="P34">
        <v>2</v>
      </c>
      <c r="Q34" t="s">
        <v>65</v>
      </c>
      <c r="R34">
        <v>3</v>
      </c>
      <c r="S34">
        <v>2</v>
      </c>
      <c r="T34">
        <v>6</v>
      </c>
      <c r="U34">
        <v>5</v>
      </c>
      <c r="V34">
        <v>3</v>
      </c>
      <c r="W34">
        <v>5</v>
      </c>
      <c r="X34">
        <v>5</v>
      </c>
      <c r="Y34">
        <v>3</v>
      </c>
      <c r="Z34">
        <v>5</v>
      </c>
      <c r="AA34">
        <v>3</v>
      </c>
      <c r="AB34" t="s">
        <v>157</v>
      </c>
      <c r="AD34" t="s">
        <v>50</v>
      </c>
      <c r="AE34">
        <v>1</v>
      </c>
      <c r="AF34" t="s">
        <v>84</v>
      </c>
      <c r="AH34">
        <v>6</v>
      </c>
      <c r="AI34">
        <v>6</v>
      </c>
      <c r="AJ34">
        <v>6</v>
      </c>
      <c r="AK34">
        <v>6</v>
      </c>
      <c r="AL34">
        <v>5</v>
      </c>
      <c r="AM34">
        <v>5</v>
      </c>
      <c r="AN34">
        <v>6</v>
      </c>
      <c r="AO34">
        <v>3</v>
      </c>
      <c r="AP34">
        <v>6</v>
      </c>
      <c r="AQ34">
        <v>5</v>
      </c>
      <c r="AR34" t="s">
        <v>158</v>
      </c>
    </row>
    <row r="35" spans="1:45">
      <c r="A35">
        <v>31</v>
      </c>
      <c r="B35">
        <v>4</v>
      </c>
      <c r="C35" t="s">
        <v>123</v>
      </c>
      <c r="D35">
        <v>22</v>
      </c>
      <c r="E35" s="13" t="s">
        <v>71</v>
      </c>
      <c r="F35" t="s">
        <v>79</v>
      </c>
      <c r="G35" t="s">
        <v>47</v>
      </c>
      <c r="H35" t="s">
        <v>48</v>
      </c>
      <c r="J35">
        <v>5</v>
      </c>
      <c r="K35">
        <v>1</v>
      </c>
      <c r="L35">
        <v>7</v>
      </c>
      <c r="M35" t="s">
        <v>59</v>
      </c>
      <c r="N35">
        <v>2</v>
      </c>
      <c r="O35" t="s">
        <v>124</v>
      </c>
      <c r="P35">
        <v>2</v>
      </c>
      <c r="Q35" t="s">
        <v>51</v>
      </c>
      <c r="R35">
        <v>3</v>
      </c>
      <c r="S35">
        <v>3</v>
      </c>
      <c r="T35">
        <v>7</v>
      </c>
      <c r="U35">
        <v>5</v>
      </c>
      <c r="V35">
        <v>3</v>
      </c>
      <c r="W35">
        <v>5</v>
      </c>
      <c r="X35">
        <v>5</v>
      </c>
      <c r="Y35">
        <v>3</v>
      </c>
      <c r="Z35">
        <v>5</v>
      </c>
      <c r="AA35">
        <v>5</v>
      </c>
      <c r="AB35" t="s">
        <v>159</v>
      </c>
      <c r="AD35" t="s">
        <v>50</v>
      </c>
      <c r="AE35">
        <v>1</v>
      </c>
      <c r="AF35" t="s">
        <v>67</v>
      </c>
      <c r="AH35">
        <v>6</v>
      </c>
      <c r="AI35">
        <v>6</v>
      </c>
      <c r="AJ35">
        <v>7</v>
      </c>
      <c r="AK35">
        <v>6</v>
      </c>
      <c r="AL35">
        <v>6</v>
      </c>
      <c r="AM35">
        <v>6</v>
      </c>
      <c r="AN35">
        <v>7</v>
      </c>
      <c r="AO35">
        <v>6</v>
      </c>
      <c r="AP35">
        <v>6</v>
      </c>
      <c r="AQ35">
        <v>7</v>
      </c>
      <c r="AR35" t="s">
        <v>160</v>
      </c>
      <c r="AS35" t="s">
        <v>161</v>
      </c>
    </row>
    <row r="36" spans="1:45">
      <c r="A36">
        <v>32</v>
      </c>
      <c r="B36">
        <v>4</v>
      </c>
      <c r="C36" t="s">
        <v>123</v>
      </c>
      <c r="D36">
        <v>20</v>
      </c>
      <c r="E36" s="13" t="s">
        <v>71</v>
      </c>
      <c r="F36" t="s">
        <v>79</v>
      </c>
      <c r="G36" t="s">
        <v>162</v>
      </c>
      <c r="H36" t="s">
        <v>48</v>
      </c>
      <c r="J36">
        <v>6</v>
      </c>
      <c r="K36">
        <v>2</v>
      </c>
      <c r="L36">
        <v>6</v>
      </c>
      <c r="M36" t="s">
        <v>59</v>
      </c>
      <c r="N36">
        <v>4</v>
      </c>
      <c r="O36" t="s">
        <v>124</v>
      </c>
      <c r="P36">
        <v>2</v>
      </c>
      <c r="Q36" t="s">
        <v>51</v>
      </c>
      <c r="R36">
        <v>3</v>
      </c>
      <c r="S36">
        <v>4</v>
      </c>
      <c r="T36">
        <v>7</v>
      </c>
      <c r="U36">
        <v>6</v>
      </c>
      <c r="V36">
        <v>5</v>
      </c>
      <c r="W36">
        <v>5</v>
      </c>
      <c r="X36">
        <v>5</v>
      </c>
      <c r="Y36">
        <v>6</v>
      </c>
      <c r="Z36">
        <v>6</v>
      </c>
      <c r="AA36">
        <v>6</v>
      </c>
      <c r="AB36" t="s">
        <v>163</v>
      </c>
      <c r="AD36" t="s">
        <v>50</v>
      </c>
      <c r="AE36">
        <v>1</v>
      </c>
      <c r="AF36" t="s">
        <v>67</v>
      </c>
      <c r="AH36">
        <v>6</v>
      </c>
      <c r="AI36">
        <v>6</v>
      </c>
      <c r="AJ36">
        <v>7</v>
      </c>
      <c r="AK36">
        <v>6</v>
      </c>
      <c r="AL36">
        <v>6</v>
      </c>
      <c r="AM36">
        <v>6</v>
      </c>
      <c r="AN36">
        <v>6</v>
      </c>
      <c r="AO36">
        <v>5</v>
      </c>
      <c r="AP36">
        <v>6</v>
      </c>
      <c r="AQ36">
        <v>6</v>
      </c>
      <c r="AR36" t="s">
        <v>164</v>
      </c>
    </row>
    <row r="37" spans="1:45">
      <c r="A37">
        <v>33</v>
      </c>
      <c r="B37">
        <v>5</v>
      </c>
      <c r="C37" t="s">
        <v>45</v>
      </c>
      <c r="D37">
        <v>19</v>
      </c>
      <c r="E37" s="13" t="s">
        <v>58</v>
      </c>
      <c r="F37" t="s">
        <v>64</v>
      </c>
      <c r="G37" t="s">
        <v>47</v>
      </c>
      <c r="H37" t="s">
        <v>75</v>
      </c>
      <c r="I37" t="s">
        <v>165</v>
      </c>
      <c r="J37">
        <v>6</v>
      </c>
      <c r="K37">
        <v>2</v>
      </c>
      <c r="L37">
        <v>7</v>
      </c>
      <c r="M37" t="s">
        <v>59</v>
      </c>
      <c r="N37">
        <v>6</v>
      </c>
      <c r="O37" t="s">
        <v>50</v>
      </c>
      <c r="P37">
        <v>1</v>
      </c>
      <c r="Q37" t="s">
        <v>84</v>
      </c>
      <c r="R37">
        <v>6</v>
      </c>
      <c r="S37">
        <v>6</v>
      </c>
      <c r="T37">
        <v>7</v>
      </c>
      <c r="U37">
        <v>5</v>
      </c>
      <c r="V37">
        <v>5</v>
      </c>
      <c r="W37">
        <v>5</v>
      </c>
      <c r="X37">
        <v>4</v>
      </c>
      <c r="Y37">
        <v>3</v>
      </c>
      <c r="Z37">
        <v>3</v>
      </c>
      <c r="AA37">
        <v>5</v>
      </c>
      <c r="AB37" t="s">
        <v>166</v>
      </c>
      <c r="AD37" t="s">
        <v>54</v>
      </c>
      <c r="AE37">
        <v>2</v>
      </c>
      <c r="AF37" t="s">
        <v>65</v>
      </c>
      <c r="AH37">
        <v>4</v>
      </c>
      <c r="AI37">
        <v>4</v>
      </c>
      <c r="AJ37">
        <v>5</v>
      </c>
      <c r="AK37">
        <v>2</v>
      </c>
      <c r="AL37">
        <v>3</v>
      </c>
      <c r="AM37">
        <v>3</v>
      </c>
      <c r="AN37">
        <v>3</v>
      </c>
      <c r="AO37">
        <v>3</v>
      </c>
      <c r="AP37">
        <v>3</v>
      </c>
      <c r="AQ37">
        <v>3</v>
      </c>
      <c r="AR37" t="s">
        <v>167</v>
      </c>
      <c r="AS37" t="s">
        <v>168</v>
      </c>
    </row>
    <row r="38" spans="1:45">
      <c r="A38">
        <v>34</v>
      </c>
      <c r="B38">
        <v>5</v>
      </c>
      <c r="C38" t="s">
        <v>45</v>
      </c>
      <c r="D38">
        <v>20</v>
      </c>
      <c r="E38" s="13" t="s">
        <v>58</v>
      </c>
      <c r="F38" t="s">
        <v>64</v>
      </c>
      <c r="G38" t="s">
        <v>47</v>
      </c>
      <c r="H38" t="s">
        <v>48</v>
      </c>
      <c r="J38">
        <v>7</v>
      </c>
      <c r="K38">
        <v>3</v>
      </c>
      <c r="L38">
        <v>6</v>
      </c>
      <c r="M38" t="s">
        <v>49</v>
      </c>
      <c r="N38">
        <v>2</v>
      </c>
      <c r="O38" t="s">
        <v>50</v>
      </c>
      <c r="P38">
        <v>1</v>
      </c>
      <c r="Q38" t="s">
        <v>84</v>
      </c>
      <c r="R38">
        <v>7</v>
      </c>
      <c r="S38">
        <v>7</v>
      </c>
      <c r="T38">
        <v>7</v>
      </c>
      <c r="U38">
        <v>6</v>
      </c>
      <c r="V38">
        <v>6</v>
      </c>
      <c r="W38">
        <v>5</v>
      </c>
      <c r="X38">
        <v>3</v>
      </c>
      <c r="Y38">
        <v>3</v>
      </c>
      <c r="Z38">
        <v>3</v>
      </c>
      <c r="AA38">
        <v>5</v>
      </c>
      <c r="AB38" t="s">
        <v>169</v>
      </c>
      <c r="AD38" t="s">
        <v>54</v>
      </c>
      <c r="AE38">
        <v>2</v>
      </c>
      <c r="AF38" t="s">
        <v>65</v>
      </c>
      <c r="AH38">
        <v>5</v>
      </c>
      <c r="AI38">
        <v>3</v>
      </c>
      <c r="AJ38">
        <v>6</v>
      </c>
      <c r="AK38">
        <v>6</v>
      </c>
      <c r="AL38">
        <v>3</v>
      </c>
      <c r="AM38">
        <v>2</v>
      </c>
      <c r="AN38">
        <v>2</v>
      </c>
      <c r="AO38">
        <v>2</v>
      </c>
      <c r="AP38">
        <v>2</v>
      </c>
      <c r="AQ38">
        <v>2</v>
      </c>
      <c r="AR38" t="s">
        <v>170</v>
      </c>
      <c r="AS38" t="s">
        <v>171</v>
      </c>
    </row>
    <row r="39" spans="1:45">
      <c r="A39">
        <v>35</v>
      </c>
      <c r="B39">
        <v>5</v>
      </c>
      <c r="C39" t="s">
        <v>45</v>
      </c>
      <c r="D39">
        <v>19</v>
      </c>
      <c r="E39" s="13" t="s">
        <v>58</v>
      </c>
      <c r="F39" t="s">
        <v>64</v>
      </c>
      <c r="G39" t="s">
        <v>47</v>
      </c>
      <c r="H39" t="s">
        <v>48</v>
      </c>
      <c r="J39">
        <v>4</v>
      </c>
      <c r="K39">
        <v>0</v>
      </c>
      <c r="L39">
        <v>6</v>
      </c>
      <c r="M39" t="s">
        <v>59</v>
      </c>
      <c r="N39">
        <v>7</v>
      </c>
      <c r="O39" t="s">
        <v>50</v>
      </c>
      <c r="P39">
        <v>1</v>
      </c>
      <c r="Q39" t="s">
        <v>51</v>
      </c>
      <c r="R39">
        <v>6</v>
      </c>
      <c r="S39">
        <v>6</v>
      </c>
      <c r="T39">
        <v>6</v>
      </c>
      <c r="U39">
        <v>5</v>
      </c>
      <c r="V39">
        <v>7</v>
      </c>
      <c r="W39">
        <v>5</v>
      </c>
      <c r="X39">
        <v>5</v>
      </c>
      <c r="Y39">
        <v>6</v>
      </c>
      <c r="Z39">
        <v>5</v>
      </c>
      <c r="AA39">
        <v>6</v>
      </c>
      <c r="AB39" t="s">
        <v>172</v>
      </c>
      <c r="AC39" t="s">
        <v>173</v>
      </c>
      <c r="AD39" t="s">
        <v>54</v>
      </c>
      <c r="AE39">
        <v>2</v>
      </c>
      <c r="AF39" t="s">
        <v>55</v>
      </c>
      <c r="AH39">
        <v>3</v>
      </c>
      <c r="AI39">
        <v>4</v>
      </c>
      <c r="AJ39">
        <v>3</v>
      </c>
      <c r="AK39">
        <v>6</v>
      </c>
      <c r="AL39">
        <v>6</v>
      </c>
      <c r="AM39">
        <v>3</v>
      </c>
      <c r="AN39">
        <v>5</v>
      </c>
      <c r="AO39">
        <v>5</v>
      </c>
      <c r="AP39">
        <v>5</v>
      </c>
      <c r="AQ39">
        <v>3</v>
      </c>
      <c r="AR39" t="s">
        <v>174</v>
      </c>
      <c r="AS39" t="s">
        <v>175</v>
      </c>
    </row>
    <row r="40" spans="1:45">
      <c r="A40">
        <v>36</v>
      </c>
      <c r="B40">
        <v>5</v>
      </c>
      <c r="C40" t="s">
        <v>45</v>
      </c>
      <c r="D40">
        <v>19</v>
      </c>
      <c r="E40" s="13" t="s">
        <v>71</v>
      </c>
      <c r="F40" t="s">
        <v>79</v>
      </c>
      <c r="G40" t="s">
        <v>47</v>
      </c>
      <c r="H40" t="s">
        <v>48</v>
      </c>
      <c r="J40">
        <v>7</v>
      </c>
      <c r="K40">
        <v>3</v>
      </c>
      <c r="L40">
        <v>7</v>
      </c>
      <c r="M40" t="s">
        <v>59</v>
      </c>
      <c r="N40">
        <v>7</v>
      </c>
      <c r="O40" t="s">
        <v>50</v>
      </c>
      <c r="P40">
        <v>1</v>
      </c>
      <c r="Q40" t="s">
        <v>65</v>
      </c>
      <c r="R40">
        <v>4</v>
      </c>
      <c r="S40">
        <v>6</v>
      </c>
      <c r="T40">
        <v>7</v>
      </c>
      <c r="U40">
        <v>5</v>
      </c>
      <c r="V40">
        <v>6</v>
      </c>
      <c r="W40">
        <v>4</v>
      </c>
      <c r="X40">
        <v>5</v>
      </c>
      <c r="Y40">
        <v>5</v>
      </c>
      <c r="Z40">
        <v>5</v>
      </c>
      <c r="AA40">
        <v>6</v>
      </c>
      <c r="AB40" t="s">
        <v>176</v>
      </c>
      <c r="AC40" t="s">
        <v>177</v>
      </c>
      <c r="AD40" t="s">
        <v>54</v>
      </c>
      <c r="AE40">
        <v>2</v>
      </c>
      <c r="AF40" t="s">
        <v>67</v>
      </c>
      <c r="AH40">
        <v>4</v>
      </c>
      <c r="AI40">
        <v>5</v>
      </c>
      <c r="AJ40">
        <v>7</v>
      </c>
      <c r="AK40">
        <v>6</v>
      </c>
      <c r="AL40">
        <v>6</v>
      </c>
      <c r="AM40">
        <v>6</v>
      </c>
      <c r="AN40">
        <v>6</v>
      </c>
      <c r="AO40">
        <v>5</v>
      </c>
      <c r="AP40">
        <v>5</v>
      </c>
      <c r="AQ40">
        <v>5</v>
      </c>
      <c r="AR40" t="s">
        <v>178</v>
      </c>
    </row>
    <row r="41" spans="1:45">
      <c r="A41">
        <v>37</v>
      </c>
      <c r="B41">
        <v>5</v>
      </c>
      <c r="C41" t="s">
        <v>45</v>
      </c>
      <c r="D41">
        <v>20</v>
      </c>
      <c r="E41" s="13" t="s">
        <v>71</v>
      </c>
      <c r="F41" t="s">
        <v>79</v>
      </c>
      <c r="G41" t="s">
        <v>143</v>
      </c>
      <c r="H41" t="s">
        <v>48</v>
      </c>
      <c r="J41">
        <v>5</v>
      </c>
      <c r="K41">
        <v>1</v>
      </c>
      <c r="L41">
        <v>6</v>
      </c>
      <c r="M41" t="s">
        <v>59</v>
      </c>
      <c r="N41">
        <v>5</v>
      </c>
      <c r="O41" t="s">
        <v>50</v>
      </c>
      <c r="P41">
        <v>1</v>
      </c>
      <c r="Q41" t="s">
        <v>65</v>
      </c>
      <c r="R41">
        <v>4</v>
      </c>
      <c r="S41">
        <v>4</v>
      </c>
      <c r="T41">
        <v>5</v>
      </c>
      <c r="U41">
        <v>5</v>
      </c>
      <c r="V41">
        <v>5</v>
      </c>
      <c r="W41">
        <v>3</v>
      </c>
      <c r="X41">
        <v>5</v>
      </c>
      <c r="Y41">
        <v>3</v>
      </c>
      <c r="Z41">
        <v>6</v>
      </c>
      <c r="AA41">
        <v>3</v>
      </c>
      <c r="AB41" t="s">
        <v>179</v>
      </c>
      <c r="AD41" t="s">
        <v>54</v>
      </c>
      <c r="AE41">
        <v>2</v>
      </c>
      <c r="AF41" t="s">
        <v>67</v>
      </c>
      <c r="AH41">
        <v>3</v>
      </c>
      <c r="AI41">
        <v>3</v>
      </c>
      <c r="AJ41">
        <v>5</v>
      </c>
      <c r="AK41">
        <v>5</v>
      </c>
      <c r="AL41">
        <v>5</v>
      </c>
      <c r="AM41">
        <v>3</v>
      </c>
      <c r="AN41">
        <v>5</v>
      </c>
      <c r="AO41">
        <v>3</v>
      </c>
      <c r="AP41">
        <v>5</v>
      </c>
      <c r="AQ41">
        <v>3</v>
      </c>
      <c r="AR41" t="s">
        <v>180</v>
      </c>
    </row>
    <row r="42" spans="1:45">
      <c r="A42">
        <v>38</v>
      </c>
      <c r="B42">
        <v>5</v>
      </c>
      <c r="C42" t="s">
        <v>45</v>
      </c>
      <c r="D42">
        <v>20</v>
      </c>
      <c r="E42" s="13" t="s">
        <v>71</v>
      </c>
      <c r="F42" t="s">
        <v>79</v>
      </c>
      <c r="G42" t="s">
        <v>47</v>
      </c>
      <c r="H42" t="s">
        <v>48</v>
      </c>
      <c r="J42">
        <v>6</v>
      </c>
      <c r="K42">
        <v>2</v>
      </c>
      <c r="L42">
        <v>6</v>
      </c>
      <c r="M42" t="s">
        <v>59</v>
      </c>
      <c r="N42">
        <v>7</v>
      </c>
      <c r="O42" t="s">
        <v>50</v>
      </c>
      <c r="P42">
        <v>1</v>
      </c>
      <c r="Q42" t="s">
        <v>65</v>
      </c>
      <c r="R42">
        <v>4</v>
      </c>
      <c r="S42">
        <v>5</v>
      </c>
      <c r="T42">
        <v>7</v>
      </c>
      <c r="U42">
        <v>5</v>
      </c>
      <c r="V42">
        <v>6</v>
      </c>
      <c r="W42">
        <v>4</v>
      </c>
      <c r="X42">
        <v>5</v>
      </c>
      <c r="Y42">
        <v>5</v>
      </c>
      <c r="Z42">
        <v>6</v>
      </c>
      <c r="AA42">
        <v>6</v>
      </c>
      <c r="AB42" t="s">
        <v>181</v>
      </c>
      <c r="AD42" t="s">
        <v>54</v>
      </c>
      <c r="AE42">
        <v>2</v>
      </c>
      <c r="AF42" t="s">
        <v>67</v>
      </c>
      <c r="AH42">
        <v>7</v>
      </c>
      <c r="AI42">
        <v>7</v>
      </c>
      <c r="AJ42">
        <v>7</v>
      </c>
      <c r="AK42">
        <v>7</v>
      </c>
      <c r="AL42">
        <v>7</v>
      </c>
      <c r="AM42">
        <v>6</v>
      </c>
      <c r="AN42">
        <v>7</v>
      </c>
      <c r="AO42">
        <v>5</v>
      </c>
      <c r="AP42">
        <v>5</v>
      </c>
      <c r="AQ42">
        <v>7</v>
      </c>
      <c r="AR42" t="s">
        <v>182</v>
      </c>
    </row>
    <row r="43" spans="1:45">
      <c r="A43">
        <v>39</v>
      </c>
      <c r="B43">
        <v>5</v>
      </c>
      <c r="C43" t="s">
        <v>45</v>
      </c>
      <c r="D43" t="s">
        <v>143</v>
      </c>
      <c r="E43" s="13" t="s">
        <v>143</v>
      </c>
      <c r="F43" t="s">
        <v>143</v>
      </c>
      <c r="G43" t="s">
        <v>143</v>
      </c>
      <c r="H43" t="s">
        <v>143</v>
      </c>
      <c r="J43" t="s">
        <v>143</v>
      </c>
      <c r="K43" t="s">
        <v>143</v>
      </c>
      <c r="L43" t="s">
        <v>143</v>
      </c>
      <c r="M43" t="s">
        <v>143</v>
      </c>
      <c r="N43" t="s">
        <v>143</v>
      </c>
      <c r="O43" t="s">
        <v>50</v>
      </c>
      <c r="P43">
        <v>1</v>
      </c>
      <c r="Q43" t="s">
        <v>65</v>
      </c>
      <c r="R43">
        <v>5</v>
      </c>
      <c r="S43">
        <v>5</v>
      </c>
      <c r="T43">
        <v>5</v>
      </c>
      <c r="U43">
        <v>5</v>
      </c>
      <c r="V43">
        <v>6</v>
      </c>
      <c r="W43">
        <v>5</v>
      </c>
      <c r="X43">
        <v>6</v>
      </c>
      <c r="Y43">
        <v>5</v>
      </c>
      <c r="Z43">
        <v>3</v>
      </c>
      <c r="AA43">
        <v>3</v>
      </c>
      <c r="AB43" t="s">
        <v>183</v>
      </c>
      <c r="AC43" t="s">
        <v>184</v>
      </c>
      <c r="AD43" t="s">
        <v>54</v>
      </c>
      <c r="AE43">
        <v>2</v>
      </c>
      <c r="AF43" t="s">
        <v>67</v>
      </c>
      <c r="AH43">
        <v>5</v>
      </c>
      <c r="AI43">
        <v>5</v>
      </c>
      <c r="AJ43">
        <v>5</v>
      </c>
      <c r="AK43">
        <v>2</v>
      </c>
      <c r="AL43">
        <v>5</v>
      </c>
      <c r="AM43">
        <v>3</v>
      </c>
      <c r="AN43">
        <v>5</v>
      </c>
      <c r="AO43">
        <v>4</v>
      </c>
      <c r="AP43">
        <v>3</v>
      </c>
      <c r="AQ43">
        <v>3</v>
      </c>
      <c r="AR43" t="s">
        <v>185</v>
      </c>
      <c r="AS43" t="s">
        <v>186</v>
      </c>
    </row>
    <row r="44" spans="1:45">
      <c r="A44">
        <v>40</v>
      </c>
      <c r="B44">
        <v>5</v>
      </c>
      <c r="C44" t="s">
        <v>45</v>
      </c>
      <c r="D44">
        <v>20</v>
      </c>
      <c r="E44" s="13" t="s">
        <v>71</v>
      </c>
      <c r="F44" t="s">
        <v>79</v>
      </c>
      <c r="G44" t="s">
        <v>47</v>
      </c>
      <c r="H44" t="s">
        <v>48</v>
      </c>
      <c r="J44">
        <v>5</v>
      </c>
      <c r="K44">
        <v>1</v>
      </c>
      <c r="L44">
        <v>6</v>
      </c>
      <c r="M44" t="s">
        <v>59</v>
      </c>
      <c r="N44">
        <v>7</v>
      </c>
      <c r="O44" t="s">
        <v>50</v>
      </c>
      <c r="P44">
        <v>1</v>
      </c>
      <c r="Q44" t="s">
        <v>51</v>
      </c>
      <c r="R44">
        <v>6</v>
      </c>
      <c r="S44">
        <v>6</v>
      </c>
      <c r="T44">
        <v>6</v>
      </c>
      <c r="U44">
        <v>7</v>
      </c>
      <c r="V44">
        <v>7</v>
      </c>
      <c r="W44">
        <v>6</v>
      </c>
      <c r="X44">
        <v>5</v>
      </c>
      <c r="Y44">
        <v>5</v>
      </c>
      <c r="Z44">
        <v>6</v>
      </c>
      <c r="AA44">
        <v>6</v>
      </c>
      <c r="AB44" t="s">
        <v>187</v>
      </c>
      <c r="AC44" t="s">
        <v>188</v>
      </c>
      <c r="AD44" t="s">
        <v>54</v>
      </c>
      <c r="AE44">
        <v>2</v>
      </c>
      <c r="AF44" t="s">
        <v>55</v>
      </c>
      <c r="AH44">
        <v>6</v>
      </c>
      <c r="AI44">
        <v>6</v>
      </c>
      <c r="AJ44">
        <v>4</v>
      </c>
      <c r="AK44">
        <v>5</v>
      </c>
      <c r="AL44">
        <v>6</v>
      </c>
      <c r="AM44">
        <v>6</v>
      </c>
      <c r="AN44">
        <v>5</v>
      </c>
      <c r="AO44">
        <v>6</v>
      </c>
      <c r="AP44">
        <v>5</v>
      </c>
      <c r="AQ44">
        <v>5</v>
      </c>
    </row>
    <row r="45" spans="1:45">
      <c r="A45">
        <v>41</v>
      </c>
      <c r="B45">
        <v>5</v>
      </c>
      <c r="C45" t="s">
        <v>45</v>
      </c>
      <c r="D45">
        <v>20</v>
      </c>
      <c r="E45" s="13" t="s">
        <v>58</v>
      </c>
      <c r="F45" t="s">
        <v>64</v>
      </c>
      <c r="G45" t="s">
        <v>80</v>
      </c>
      <c r="H45" t="s">
        <v>48</v>
      </c>
      <c r="J45">
        <v>5</v>
      </c>
      <c r="K45">
        <v>1</v>
      </c>
      <c r="L45">
        <v>3</v>
      </c>
      <c r="M45" t="s">
        <v>59</v>
      </c>
      <c r="N45">
        <v>4</v>
      </c>
      <c r="O45" t="s">
        <v>50</v>
      </c>
      <c r="P45">
        <v>1</v>
      </c>
      <c r="Q45" t="s">
        <v>51</v>
      </c>
      <c r="R45">
        <v>5</v>
      </c>
      <c r="S45">
        <v>5</v>
      </c>
      <c r="T45">
        <v>6</v>
      </c>
      <c r="U45">
        <v>6</v>
      </c>
      <c r="V45">
        <v>6</v>
      </c>
      <c r="W45">
        <v>5</v>
      </c>
      <c r="X45">
        <v>5</v>
      </c>
      <c r="Y45">
        <v>6</v>
      </c>
      <c r="Z45">
        <v>5</v>
      </c>
      <c r="AA45">
        <v>6</v>
      </c>
      <c r="AD45" t="s">
        <v>54</v>
      </c>
      <c r="AE45">
        <v>2</v>
      </c>
      <c r="AF45" t="s">
        <v>55</v>
      </c>
      <c r="AH45">
        <v>5</v>
      </c>
      <c r="AI45">
        <v>6</v>
      </c>
      <c r="AJ45">
        <v>5</v>
      </c>
      <c r="AK45">
        <v>6</v>
      </c>
      <c r="AL45">
        <v>6</v>
      </c>
      <c r="AM45">
        <v>5</v>
      </c>
      <c r="AN45">
        <v>6</v>
      </c>
      <c r="AO45">
        <v>5</v>
      </c>
      <c r="AP45">
        <v>6</v>
      </c>
      <c r="AQ45">
        <v>5</v>
      </c>
    </row>
    <row r="46" spans="1:45">
      <c r="A46">
        <v>42</v>
      </c>
      <c r="B46">
        <v>5</v>
      </c>
      <c r="C46" t="s">
        <v>45</v>
      </c>
      <c r="D46" t="s">
        <v>143</v>
      </c>
      <c r="E46" s="13" t="s">
        <v>143</v>
      </c>
      <c r="F46" t="s">
        <v>143</v>
      </c>
      <c r="G46" t="s">
        <v>143</v>
      </c>
      <c r="H46" t="s">
        <v>143</v>
      </c>
      <c r="J46" t="s">
        <v>143</v>
      </c>
      <c r="K46" t="s">
        <v>143</v>
      </c>
      <c r="L46" t="s">
        <v>143</v>
      </c>
      <c r="M46" t="s">
        <v>143</v>
      </c>
      <c r="N46" t="s">
        <v>143</v>
      </c>
      <c r="O46" t="s">
        <v>50</v>
      </c>
      <c r="P46">
        <v>1</v>
      </c>
      <c r="Q46" t="s">
        <v>51</v>
      </c>
      <c r="R46">
        <v>7</v>
      </c>
      <c r="S46">
        <v>7</v>
      </c>
      <c r="T46">
        <v>4</v>
      </c>
      <c r="U46">
        <v>6</v>
      </c>
      <c r="V46">
        <v>5</v>
      </c>
      <c r="W46">
        <v>5</v>
      </c>
      <c r="X46">
        <v>5</v>
      </c>
      <c r="Y46">
        <v>3</v>
      </c>
      <c r="Z46">
        <v>4</v>
      </c>
      <c r="AA46">
        <v>6</v>
      </c>
      <c r="AB46" t="s">
        <v>189</v>
      </c>
      <c r="AD46" t="s">
        <v>54</v>
      </c>
      <c r="AE46">
        <v>2</v>
      </c>
      <c r="AF46" t="s">
        <v>55</v>
      </c>
      <c r="AH46">
        <v>5</v>
      </c>
      <c r="AI46">
        <v>5</v>
      </c>
      <c r="AJ46">
        <v>4</v>
      </c>
      <c r="AK46">
        <v>6</v>
      </c>
      <c r="AL46">
        <v>3</v>
      </c>
      <c r="AM46">
        <v>6</v>
      </c>
      <c r="AN46">
        <v>5</v>
      </c>
      <c r="AO46">
        <v>3</v>
      </c>
      <c r="AP46">
        <v>6</v>
      </c>
      <c r="AQ46">
        <v>5</v>
      </c>
    </row>
    <row r="47" spans="1:45">
      <c r="A47">
        <v>43</v>
      </c>
      <c r="B47">
        <v>5</v>
      </c>
      <c r="C47" t="s">
        <v>45</v>
      </c>
      <c r="D47">
        <v>19</v>
      </c>
      <c r="E47" s="13" t="s">
        <v>71</v>
      </c>
      <c r="F47" t="s">
        <v>79</v>
      </c>
      <c r="G47" t="s">
        <v>105</v>
      </c>
      <c r="H47" t="s">
        <v>48</v>
      </c>
      <c r="J47">
        <v>7</v>
      </c>
      <c r="K47">
        <v>3</v>
      </c>
      <c r="L47">
        <v>7</v>
      </c>
      <c r="M47" t="s">
        <v>49</v>
      </c>
      <c r="N47">
        <v>4</v>
      </c>
      <c r="O47" t="s">
        <v>50</v>
      </c>
      <c r="P47">
        <v>1</v>
      </c>
      <c r="Q47" t="s">
        <v>51</v>
      </c>
      <c r="R47">
        <v>7</v>
      </c>
      <c r="S47">
        <v>7</v>
      </c>
      <c r="T47">
        <v>7</v>
      </c>
      <c r="U47">
        <v>6</v>
      </c>
      <c r="V47">
        <v>7</v>
      </c>
      <c r="W47">
        <v>5</v>
      </c>
      <c r="X47">
        <v>7</v>
      </c>
      <c r="Y47">
        <v>7</v>
      </c>
      <c r="Z47">
        <v>7</v>
      </c>
      <c r="AA47">
        <v>7</v>
      </c>
      <c r="AB47" t="s">
        <v>190</v>
      </c>
      <c r="AD47" t="s">
        <v>54</v>
      </c>
      <c r="AE47">
        <v>2</v>
      </c>
      <c r="AF47" t="s">
        <v>55</v>
      </c>
      <c r="AH47">
        <v>7</v>
      </c>
      <c r="AI47">
        <v>7</v>
      </c>
      <c r="AJ47">
        <v>3</v>
      </c>
      <c r="AK47">
        <v>7</v>
      </c>
      <c r="AL47">
        <v>7</v>
      </c>
      <c r="AM47">
        <v>7</v>
      </c>
      <c r="AN47">
        <v>5</v>
      </c>
      <c r="AO47">
        <v>7</v>
      </c>
      <c r="AP47">
        <v>7</v>
      </c>
      <c r="AQ47">
        <v>7</v>
      </c>
      <c r="AR47" t="s">
        <v>191</v>
      </c>
    </row>
    <row r="48" spans="1:45">
      <c r="A48">
        <v>44</v>
      </c>
      <c r="B48">
        <v>5</v>
      </c>
      <c r="C48" t="s">
        <v>45</v>
      </c>
      <c r="D48">
        <v>21</v>
      </c>
      <c r="E48" s="13" t="s">
        <v>71</v>
      </c>
      <c r="F48" t="s">
        <v>79</v>
      </c>
      <c r="G48" t="s">
        <v>47</v>
      </c>
      <c r="H48" t="s">
        <v>75</v>
      </c>
      <c r="I48" t="s">
        <v>192</v>
      </c>
      <c r="J48">
        <v>4</v>
      </c>
      <c r="K48">
        <v>0</v>
      </c>
      <c r="L48">
        <v>6</v>
      </c>
      <c r="M48" t="s">
        <v>49</v>
      </c>
      <c r="N48">
        <v>6</v>
      </c>
      <c r="O48" t="s">
        <v>50</v>
      </c>
      <c r="P48">
        <v>1</v>
      </c>
      <c r="Q48" t="s">
        <v>84</v>
      </c>
      <c r="R48">
        <v>6</v>
      </c>
      <c r="S48">
        <v>6</v>
      </c>
      <c r="T48">
        <v>7</v>
      </c>
      <c r="U48">
        <v>6</v>
      </c>
      <c r="V48">
        <v>6</v>
      </c>
      <c r="W48">
        <v>5</v>
      </c>
      <c r="X48">
        <v>5</v>
      </c>
      <c r="Y48">
        <v>5</v>
      </c>
      <c r="Z48">
        <v>5</v>
      </c>
      <c r="AA48">
        <v>6</v>
      </c>
      <c r="AB48" t="s">
        <v>193</v>
      </c>
      <c r="AD48" t="s">
        <v>54</v>
      </c>
      <c r="AE48">
        <v>2</v>
      </c>
      <c r="AF48" t="s">
        <v>65</v>
      </c>
      <c r="AH48">
        <v>6</v>
      </c>
      <c r="AI48">
        <v>4</v>
      </c>
      <c r="AJ48">
        <v>7</v>
      </c>
      <c r="AK48">
        <v>4</v>
      </c>
      <c r="AL48">
        <v>3</v>
      </c>
      <c r="AM48">
        <v>2</v>
      </c>
      <c r="AN48">
        <v>3</v>
      </c>
      <c r="AO48">
        <v>3</v>
      </c>
      <c r="AP48">
        <v>3</v>
      </c>
      <c r="AQ48">
        <v>3</v>
      </c>
      <c r="AS48" t="s">
        <v>194</v>
      </c>
    </row>
    <row r="49" spans="1:45">
      <c r="A49">
        <v>45</v>
      </c>
      <c r="B49">
        <v>5</v>
      </c>
      <c r="C49" t="s">
        <v>45</v>
      </c>
      <c r="D49">
        <v>21</v>
      </c>
      <c r="E49" s="13" t="s">
        <v>71</v>
      </c>
      <c r="F49" t="s">
        <v>79</v>
      </c>
      <c r="G49" t="s">
        <v>47</v>
      </c>
      <c r="H49" t="s">
        <v>75</v>
      </c>
      <c r="I49" t="s">
        <v>195</v>
      </c>
      <c r="J49">
        <v>7</v>
      </c>
      <c r="K49">
        <v>3</v>
      </c>
      <c r="L49">
        <v>7</v>
      </c>
      <c r="M49" t="s">
        <v>59</v>
      </c>
      <c r="N49">
        <v>6</v>
      </c>
      <c r="O49" t="s">
        <v>50</v>
      </c>
      <c r="P49">
        <v>1</v>
      </c>
      <c r="Q49" t="s">
        <v>84</v>
      </c>
      <c r="R49">
        <v>6</v>
      </c>
      <c r="S49">
        <v>6</v>
      </c>
      <c r="T49">
        <v>7</v>
      </c>
      <c r="U49">
        <v>6</v>
      </c>
      <c r="V49">
        <v>7</v>
      </c>
      <c r="W49">
        <v>5</v>
      </c>
      <c r="X49">
        <v>6</v>
      </c>
      <c r="Y49">
        <v>5</v>
      </c>
      <c r="Z49">
        <v>6</v>
      </c>
      <c r="AA49">
        <v>3</v>
      </c>
      <c r="AB49" t="s">
        <v>196</v>
      </c>
      <c r="AD49" t="s">
        <v>54</v>
      </c>
      <c r="AE49">
        <v>2</v>
      </c>
      <c r="AF49" t="s">
        <v>65</v>
      </c>
      <c r="AH49">
        <v>7</v>
      </c>
      <c r="AI49">
        <v>6</v>
      </c>
      <c r="AJ49">
        <v>6</v>
      </c>
      <c r="AK49">
        <v>3</v>
      </c>
      <c r="AL49">
        <v>6</v>
      </c>
      <c r="AM49">
        <v>3</v>
      </c>
      <c r="AN49">
        <v>1</v>
      </c>
      <c r="AO49" t="s">
        <v>143</v>
      </c>
      <c r="AP49">
        <v>2</v>
      </c>
      <c r="AQ49">
        <v>3</v>
      </c>
      <c r="AR49" t="s">
        <v>197</v>
      </c>
      <c r="AS49" t="s">
        <v>198</v>
      </c>
    </row>
    <row r="50" spans="1:45">
      <c r="A50">
        <v>46</v>
      </c>
      <c r="B50">
        <v>5</v>
      </c>
      <c r="C50" t="s">
        <v>45</v>
      </c>
      <c r="D50">
        <v>20</v>
      </c>
      <c r="E50" s="13" t="s">
        <v>71</v>
      </c>
      <c r="F50" t="s">
        <v>79</v>
      </c>
      <c r="G50" t="s">
        <v>47</v>
      </c>
      <c r="H50" t="s">
        <v>48</v>
      </c>
      <c r="J50">
        <v>6</v>
      </c>
      <c r="K50">
        <v>2</v>
      </c>
      <c r="L50">
        <v>6</v>
      </c>
      <c r="M50" t="s">
        <v>59</v>
      </c>
      <c r="N50">
        <v>6</v>
      </c>
      <c r="O50" t="s">
        <v>50</v>
      </c>
      <c r="P50">
        <v>1</v>
      </c>
      <c r="Q50" t="s">
        <v>67</v>
      </c>
      <c r="R50">
        <v>6</v>
      </c>
      <c r="S50">
        <v>6</v>
      </c>
      <c r="T50">
        <v>6</v>
      </c>
      <c r="U50">
        <v>6</v>
      </c>
      <c r="V50">
        <v>6</v>
      </c>
      <c r="W50">
        <v>5</v>
      </c>
      <c r="X50">
        <v>5</v>
      </c>
      <c r="Y50">
        <v>4</v>
      </c>
      <c r="Z50">
        <v>5</v>
      </c>
      <c r="AA50">
        <v>5</v>
      </c>
      <c r="AB50" t="s">
        <v>199</v>
      </c>
      <c r="AD50" t="s">
        <v>54</v>
      </c>
      <c r="AE50">
        <v>2</v>
      </c>
      <c r="AF50" t="s">
        <v>98</v>
      </c>
      <c r="AH50">
        <v>4</v>
      </c>
      <c r="AI50">
        <v>5</v>
      </c>
      <c r="AJ50">
        <v>5</v>
      </c>
      <c r="AK50">
        <v>5</v>
      </c>
      <c r="AL50">
        <v>5</v>
      </c>
      <c r="AM50">
        <v>4</v>
      </c>
      <c r="AN50">
        <v>4</v>
      </c>
      <c r="AO50">
        <v>3</v>
      </c>
      <c r="AP50">
        <v>4</v>
      </c>
      <c r="AQ50">
        <v>5</v>
      </c>
      <c r="AR50" t="s">
        <v>200</v>
      </c>
      <c r="AS50" t="s">
        <v>201</v>
      </c>
    </row>
    <row r="51" spans="1:45">
      <c r="A51">
        <v>47</v>
      </c>
      <c r="B51">
        <v>5</v>
      </c>
      <c r="C51" t="s">
        <v>45</v>
      </c>
      <c r="D51">
        <v>19</v>
      </c>
      <c r="E51" s="13" t="s">
        <v>71</v>
      </c>
      <c r="F51" t="s">
        <v>79</v>
      </c>
      <c r="G51" t="s">
        <v>47</v>
      </c>
      <c r="H51" t="s">
        <v>48</v>
      </c>
      <c r="J51">
        <v>5</v>
      </c>
      <c r="K51">
        <v>1</v>
      </c>
      <c r="L51">
        <v>6</v>
      </c>
      <c r="M51" t="s">
        <v>59</v>
      </c>
      <c r="N51">
        <v>6</v>
      </c>
      <c r="O51" t="s">
        <v>50</v>
      </c>
      <c r="P51">
        <v>1</v>
      </c>
      <c r="Q51" t="s">
        <v>67</v>
      </c>
      <c r="R51">
        <v>5</v>
      </c>
      <c r="S51">
        <v>5</v>
      </c>
      <c r="T51">
        <v>6</v>
      </c>
      <c r="U51">
        <v>5</v>
      </c>
      <c r="V51">
        <v>4</v>
      </c>
      <c r="W51">
        <v>3</v>
      </c>
      <c r="X51">
        <v>5</v>
      </c>
      <c r="Y51">
        <v>4</v>
      </c>
      <c r="Z51">
        <v>5</v>
      </c>
      <c r="AA51">
        <v>5</v>
      </c>
      <c r="AB51" t="s">
        <v>202</v>
      </c>
      <c r="AD51" t="s">
        <v>54</v>
      </c>
      <c r="AE51">
        <v>2</v>
      </c>
      <c r="AF51" t="s">
        <v>98</v>
      </c>
      <c r="AH51">
        <v>4</v>
      </c>
      <c r="AI51">
        <v>4</v>
      </c>
      <c r="AJ51">
        <v>4</v>
      </c>
      <c r="AK51">
        <v>3</v>
      </c>
      <c r="AL51">
        <v>3</v>
      </c>
      <c r="AM51">
        <v>3</v>
      </c>
      <c r="AN51">
        <v>5</v>
      </c>
      <c r="AO51">
        <v>5</v>
      </c>
      <c r="AP51">
        <v>4</v>
      </c>
      <c r="AQ51">
        <v>4</v>
      </c>
      <c r="AR51" t="s">
        <v>203</v>
      </c>
    </row>
    <row r="52" spans="1:45">
      <c r="A52">
        <v>48</v>
      </c>
      <c r="B52">
        <v>5</v>
      </c>
      <c r="C52" t="s">
        <v>45</v>
      </c>
      <c r="D52">
        <v>19</v>
      </c>
      <c r="E52" s="13" t="s">
        <v>71</v>
      </c>
      <c r="F52" t="s">
        <v>79</v>
      </c>
      <c r="G52" t="s">
        <v>47</v>
      </c>
      <c r="H52" t="s">
        <v>48</v>
      </c>
      <c r="J52">
        <v>6</v>
      </c>
      <c r="K52">
        <v>2</v>
      </c>
      <c r="L52">
        <v>6</v>
      </c>
      <c r="M52" t="s">
        <v>59</v>
      </c>
      <c r="N52">
        <v>5</v>
      </c>
      <c r="O52" t="s">
        <v>50</v>
      </c>
      <c r="P52">
        <v>1</v>
      </c>
      <c r="Q52" t="s">
        <v>67</v>
      </c>
      <c r="R52">
        <v>4</v>
      </c>
      <c r="S52">
        <v>4</v>
      </c>
      <c r="T52">
        <v>6</v>
      </c>
      <c r="U52">
        <v>5</v>
      </c>
      <c r="V52">
        <v>5</v>
      </c>
      <c r="W52">
        <v>3</v>
      </c>
      <c r="X52">
        <v>5</v>
      </c>
      <c r="Y52">
        <v>3</v>
      </c>
      <c r="Z52">
        <v>5</v>
      </c>
      <c r="AA52">
        <v>5</v>
      </c>
      <c r="AB52" t="s">
        <v>204</v>
      </c>
      <c r="AD52" t="s">
        <v>54</v>
      </c>
      <c r="AE52">
        <v>2</v>
      </c>
      <c r="AF52" t="s">
        <v>98</v>
      </c>
      <c r="AH52">
        <v>4</v>
      </c>
      <c r="AI52">
        <v>4</v>
      </c>
      <c r="AJ52">
        <v>5</v>
      </c>
      <c r="AK52">
        <v>6</v>
      </c>
      <c r="AL52">
        <v>5</v>
      </c>
      <c r="AM52">
        <v>5</v>
      </c>
      <c r="AN52">
        <v>5</v>
      </c>
      <c r="AO52">
        <v>4</v>
      </c>
      <c r="AP52">
        <v>5</v>
      </c>
      <c r="AQ52">
        <v>4</v>
      </c>
      <c r="AR52" t="s">
        <v>205</v>
      </c>
      <c r="AS52" t="s">
        <v>206</v>
      </c>
    </row>
    <row r="53" spans="1:45">
      <c r="A53">
        <v>49</v>
      </c>
      <c r="B53">
        <v>5</v>
      </c>
      <c r="C53" t="s">
        <v>45</v>
      </c>
      <c r="D53">
        <v>19</v>
      </c>
      <c r="E53" s="13" t="s">
        <v>71</v>
      </c>
      <c r="F53" t="s">
        <v>79</v>
      </c>
      <c r="G53" t="s">
        <v>47</v>
      </c>
      <c r="H53" t="s">
        <v>48</v>
      </c>
      <c r="J53">
        <v>6</v>
      </c>
      <c r="K53">
        <v>2</v>
      </c>
      <c r="L53">
        <v>6</v>
      </c>
      <c r="M53" t="s">
        <v>59</v>
      </c>
      <c r="N53">
        <v>7</v>
      </c>
      <c r="O53" t="s">
        <v>50</v>
      </c>
      <c r="P53">
        <v>1</v>
      </c>
      <c r="Q53" t="s">
        <v>67</v>
      </c>
      <c r="R53">
        <v>5</v>
      </c>
      <c r="S53">
        <v>5</v>
      </c>
      <c r="T53">
        <v>6</v>
      </c>
      <c r="U53">
        <v>6</v>
      </c>
      <c r="V53">
        <v>6</v>
      </c>
      <c r="W53">
        <v>5</v>
      </c>
      <c r="X53">
        <v>5</v>
      </c>
      <c r="Y53">
        <v>4</v>
      </c>
      <c r="Z53">
        <v>4</v>
      </c>
      <c r="AA53">
        <v>5</v>
      </c>
      <c r="AB53" t="s">
        <v>207</v>
      </c>
      <c r="AD53" t="s">
        <v>54</v>
      </c>
      <c r="AE53">
        <v>2</v>
      </c>
      <c r="AF53" t="s">
        <v>98</v>
      </c>
      <c r="AH53">
        <v>4</v>
      </c>
      <c r="AI53">
        <v>4</v>
      </c>
      <c r="AJ53">
        <v>5</v>
      </c>
      <c r="AK53">
        <v>6</v>
      </c>
      <c r="AL53">
        <v>5</v>
      </c>
      <c r="AM53">
        <v>5</v>
      </c>
      <c r="AN53">
        <v>6</v>
      </c>
      <c r="AO53">
        <v>5</v>
      </c>
      <c r="AP53">
        <v>5</v>
      </c>
      <c r="AQ53">
        <v>4</v>
      </c>
      <c r="AR53" t="s">
        <v>208</v>
      </c>
      <c r="AS53" t="s">
        <v>209</v>
      </c>
    </row>
    <row r="54" spans="1:45">
      <c r="A54">
        <v>50</v>
      </c>
      <c r="B54">
        <v>5</v>
      </c>
      <c r="C54" t="s">
        <v>45</v>
      </c>
      <c r="D54">
        <v>21</v>
      </c>
      <c r="E54" s="13" t="s">
        <v>71</v>
      </c>
      <c r="F54" t="s">
        <v>79</v>
      </c>
      <c r="G54" t="s">
        <v>47</v>
      </c>
      <c r="H54" t="s">
        <v>48</v>
      </c>
      <c r="J54">
        <v>5</v>
      </c>
      <c r="K54">
        <v>1</v>
      </c>
      <c r="L54">
        <v>6</v>
      </c>
      <c r="M54" t="s">
        <v>59</v>
      </c>
      <c r="N54">
        <v>7</v>
      </c>
      <c r="O54" t="s">
        <v>50</v>
      </c>
      <c r="P54">
        <v>1</v>
      </c>
      <c r="Q54" t="s">
        <v>55</v>
      </c>
      <c r="R54">
        <v>6</v>
      </c>
      <c r="S54">
        <v>6</v>
      </c>
      <c r="T54">
        <v>6</v>
      </c>
      <c r="U54">
        <v>5</v>
      </c>
      <c r="V54">
        <v>5</v>
      </c>
      <c r="W54">
        <v>6</v>
      </c>
      <c r="X54">
        <v>5</v>
      </c>
      <c r="Y54">
        <v>6</v>
      </c>
      <c r="Z54">
        <v>5</v>
      </c>
      <c r="AA54">
        <v>6</v>
      </c>
      <c r="AB54" t="s">
        <v>210</v>
      </c>
      <c r="AC54" t="s">
        <v>211</v>
      </c>
      <c r="AD54" t="s">
        <v>54</v>
      </c>
      <c r="AE54">
        <v>2</v>
      </c>
      <c r="AF54" t="s">
        <v>84</v>
      </c>
      <c r="AH54">
        <v>2</v>
      </c>
      <c r="AI54">
        <v>3</v>
      </c>
      <c r="AJ54">
        <v>4</v>
      </c>
      <c r="AK54">
        <v>6</v>
      </c>
      <c r="AL54">
        <v>6</v>
      </c>
      <c r="AM54">
        <v>5</v>
      </c>
      <c r="AN54">
        <v>4</v>
      </c>
      <c r="AO54">
        <v>4</v>
      </c>
      <c r="AP54">
        <v>3</v>
      </c>
      <c r="AQ54">
        <v>5</v>
      </c>
      <c r="AR54" t="s">
        <v>212</v>
      </c>
      <c r="AS54" t="s">
        <v>213</v>
      </c>
    </row>
    <row r="55" spans="1:45">
      <c r="A55">
        <v>51</v>
      </c>
      <c r="B55">
        <v>5</v>
      </c>
      <c r="C55" t="s">
        <v>45</v>
      </c>
      <c r="D55">
        <v>20</v>
      </c>
      <c r="E55" s="13" t="s">
        <v>71</v>
      </c>
      <c r="F55" t="s">
        <v>79</v>
      </c>
      <c r="G55" t="s">
        <v>47</v>
      </c>
      <c r="H55" t="s">
        <v>48</v>
      </c>
      <c r="J55">
        <v>6</v>
      </c>
      <c r="K55">
        <v>2</v>
      </c>
      <c r="L55">
        <v>7</v>
      </c>
      <c r="M55" t="s">
        <v>59</v>
      </c>
      <c r="N55">
        <v>6</v>
      </c>
      <c r="O55" t="s">
        <v>50</v>
      </c>
      <c r="P55">
        <v>1</v>
      </c>
      <c r="Q55" t="s">
        <v>55</v>
      </c>
      <c r="R55">
        <v>5</v>
      </c>
      <c r="S55">
        <v>5</v>
      </c>
      <c r="T55">
        <v>5</v>
      </c>
      <c r="U55">
        <v>5</v>
      </c>
      <c r="V55">
        <v>4</v>
      </c>
      <c r="W55">
        <v>6</v>
      </c>
      <c r="X55">
        <v>5</v>
      </c>
      <c r="Y55">
        <v>3</v>
      </c>
      <c r="Z55">
        <v>5</v>
      </c>
      <c r="AA55">
        <v>5</v>
      </c>
      <c r="AB55" t="s">
        <v>214</v>
      </c>
      <c r="AC55" t="s">
        <v>215</v>
      </c>
      <c r="AD55" t="s">
        <v>54</v>
      </c>
      <c r="AE55">
        <v>2</v>
      </c>
      <c r="AF55" t="s">
        <v>84</v>
      </c>
      <c r="AH55">
        <v>3</v>
      </c>
      <c r="AI55">
        <v>2</v>
      </c>
      <c r="AJ55">
        <v>4</v>
      </c>
      <c r="AK55">
        <v>5</v>
      </c>
      <c r="AL55">
        <v>4</v>
      </c>
      <c r="AM55">
        <v>3</v>
      </c>
      <c r="AN55">
        <v>3</v>
      </c>
      <c r="AO55">
        <v>3</v>
      </c>
      <c r="AP55">
        <v>3</v>
      </c>
      <c r="AQ55">
        <v>2</v>
      </c>
      <c r="AR55" t="s">
        <v>216</v>
      </c>
      <c r="AS55" t="s">
        <v>217</v>
      </c>
    </row>
    <row r="56" spans="1:45">
      <c r="A56">
        <v>52</v>
      </c>
      <c r="B56">
        <v>5</v>
      </c>
      <c r="C56" t="s">
        <v>45</v>
      </c>
      <c r="D56">
        <v>21</v>
      </c>
      <c r="E56" s="13" t="s">
        <v>71</v>
      </c>
      <c r="F56" t="s">
        <v>79</v>
      </c>
      <c r="G56" t="s">
        <v>47</v>
      </c>
      <c r="H56" t="s">
        <v>48</v>
      </c>
      <c r="J56">
        <v>5</v>
      </c>
      <c r="K56">
        <v>1</v>
      </c>
      <c r="L56">
        <v>6</v>
      </c>
      <c r="M56" t="s">
        <v>59</v>
      </c>
      <c r="N56">
        <v>4</v>
      </c>
      <c r="O56" t="s">
        <v>50</v>
      </c>
      <c r="P56">
        <v>1</v>
      </c>
      <c r="Q56" t="s">
        <v>55</v>
      </c>
      <c r="R56">
        <v>5</v>
      </c>
      <c r="S56">
        <v>5</v>
      </c>
      <c r="T56">
        <v>6</v>
      </c>
      <c r="U56">
        <v>5</v>
      </c>
      <c r="V56">
        <v>3</v>
      </c>
      <c r="W56">
        <v>5</v>
      </c>
      <c r="X56">
        <v>4</v>
      </c>
      <c r="Y56">
        <v>5</v>
      </c>
      <c r="Z56">
        <v>5</v>
      </c>
      <c r="AA56">
        <v>6</v>
      </c>
      <c r="AB56" t="s">
        <v>218</v>
      </c>
      <c r="AC56" t="s">
        <v>219</v>
      </c>
      <c r="AD56" t="s">
        <v>54</v>
      </c>
      <c r="AE56">
        <v>2</v>
      </c>
      <c r="AF56" t="s">
        <v>84</v>
      </c>
      <c r="AH56">
        <v>5</v>
      </c>
      <c r="AI56">
        <v>6</v>
      </c>
      <c r="AJ56">
        <v>6</v>
      </c>
      <c r="AK56">
        <v>6</v>
      </c>
      <c r="AL56">
        <v>5</v>
      </c>
      <c r="AM56">
        <v>5</v>
      </c>
      <c r="AN56">
        <v>4</v>
      </c>
      <c r="AO56">
        <v>6</v>
      </c>
      <c r="AP56">
        <v>4</v>
      </c>
      <c r="AQ56">
        <v>6</v>
      </c>
      <c r="AR56" t="s">
        <v>220</v>
      </c>
      <c r="AS56" t="s">
        <v>221</v>
      </c>
    </row>
    <row r="57" spans="1:45">
      <c r="A57">
        <v>53</v>
      </c>
      <c r="B57">
        <v>5</v>
      </c>
      <c r="C57" t="s">
        <v>45</v>
      </c>
      <c r="D57">
        <v>20</v>
      </c>
      <c r="E57" s="13" t="s">
        <v>71</v>
      </c>
      <c r="F57" t="s">
        <v>79</v>
      </c>
      <c r="G57" t="s">
        <v>47</v>
      </c>
      <c r="H57" t="s">
        <v>48</v>
      </c>
      <c r="J57">
        <v>7</v>
      </c>
      <c r="K57">
        <v>3</v>
      </c>
      <c r="L57">
        <v>7</v>
      </c>
      <c r="M57" t="s">
        <v>59</v>
      </c>
      <c r="N57">
        <v>7</v>
      </c>
      <c r="O57" t="s">
        <v>50</v>
      </c>
      <c r="P57">
        <v>1</v>
      </c>
      <c r="Q57" t="s">
        <v>55</v>
      </c>
      <c r="R57">
        <v>5</v>
      </c>
      <c r="S57">
        <v>6</v>
      </c>
      <c r="T57">
        <v>6</v>
      </c>
      <c r="U57">
        <v>6</v>
      </c>
      <c r="V57">
        <v>5</v>
      </c>
      <c r="W57">
        <v>4</v>
      </c>
      <c r="X57">
        <v>6</v>
      </c>
      <c r="Y57">
        <v>3</v>
      </c>
      <c r="Z57">
        <v>5</v>
      </c>
      <c r="AA57">
        <v>4</v>
      </c>
      <c r="AB57" t="s">
        <v>222</v>
      </c>
      <c r="AD57" t="s">
        <v>54</v>
      </c>
      <c r="AE57">
        <v>2</v>
      </c>
      <c r="AF57" t="s">
        <v>84</v>
      </c>
      <c r="AH57">
        <v>2</v>
      </c>
      <c r="AI57">
        <v>4</v>
      </c>
      <c r="AJ57">
        <v>4</v>
      </c>
      <c r="AK57">
        <v>5</v>
      </c>
      <c r="AL57">
        <v>5</v>
      </c>
      <c r="AM57">
        <v>4</v>
      </c>
      <c r="AN57">
        <v>3</v>
      </c>
      <c r="AO57">
        <v>2</v>
      </c>
      <c r="AP57">
        <v>2</v>
      </c>
      <c r="AQ57">
        <v>3</v>
      </c>
      <c r="AR57" t="s">
        <v>223</v>
      </c>
      <c r="AS57" t="s">
        <v>224</v>
      </c>
    </row>
    <row r="58" spans="1:45">
      <c r="A58">
        <v>54</v>
      </c>
      <c r="B58">
        <v>5</v>
      </c>
      <c r="C58" t="s">
        <v>123</v>
      </c>
      <c r="D58">
        <v>25</v>
      </c>
      <c r="E58" s="13" t="s">
        <v>71</v>
      </c>
      <c r="F58" t="s">
        <v>79</v>
      </c>
      <c r="G58" t="s">
        <v>47</v>
      </c>
      <c r="H58" t="s">
        <v>48</v>
      </c>
      <c r="J58">
        <v>6</v>
      </c>
      <c r="K58">
        <v>2</v>
      </c>
      <c r="L58">
        <v>7</v>
      </c>
      <c r="M58" t="s">
        <v>59</v>
      </c>
      <c r="N58">
        <v>7</v>
      </c>
      <c r="O58" t="s">
        <v>124</v>
      </c>
      <c r="P58">
        <v>2</v>
      </c>
      <c r="Q58" t="s">
        <v>65</v>
      </c>
      <c r="R58">
        <v>3</v>
      </c>
      <c r="S58">
        <v>3</v>
      </c>
      <c r="T58">
        <v>7</v>
      </c>
      <c r="U58">
        <v>6</v>
      </c>
      <c r="V58">
        <v>6</v>
      </c>
      <c r="W58">
        <v>4</v>
      </c>
      <c r="X58">
        <v>5</v>
      </c>
      <c r="Y58">
        <v>4</v>
      </c>
      <c r="Z58">
        <v>4</v>
      </c>
      <c r="AA58">
        <v>4</v>
      </c>
      <c r="AB58" t="s">
        <v>225</v>
      </c>
      <c r="AD58" t="s">
        <v>50</v>
      </c>
      <c r="AE58">
        <v>1</v>
      </c>
      <c r="AF58" t="s">
        <v>84</v>
      </c>
      <c r="AH58">
        <v>6</v>
      </c>
      <c r="AI58">
        <v>7</v>
      </c>
      <c r="AJ58">
        <v>7</v>
      </c>
      <c r="AK58">
        <v>7</v>
      </c>
      <c r="AL58">
        <v>6</v>
      </c>
      <c r="AM58">
        <v>5</v>
      </c>
      <c r="AN58">
        <v>5</v>
      </c>
      <c r="AO58">
        <v>4</v>
      </c>
      <c r="AP58">
        <v>5</v>
      </c>
      <c r="AQ58">
        <v>5</v>
      </c>
      <c r="AR58" t="s">
        <v>226</v>
      </c>
    </row>
    <row r="59" spans="1:45">
      <c r="A59">
        <v>55</v>
      </c>
      <c r="B59">
        <v>5</v>
      </c>
      <c r="C59" t="s">
        <v>123</v>
      </c>
      <c r="D59">
        <v>21</v>
      </c>
      <c r="E59" s="13" t="s">
        <v>71</v>
      </c>
      <c r="F59" t="s">
        <v>79</v>
      </c>
      <c r="G59" t="s">
        <v>80</v>
      </c>
      <c r="H59" t="s">
        <v>48</v>
      </c>
      <c r="J59">
        <v>5</v>
      </c>
      <c r="K59">
        <v>1</v>
      </c>
      <c r="L59">
        <v>5</v>
      </c>
      <c r="M59" t="s">
        <v>59</v>
      </c>
      <c r="N59">
        <v>6</v>
      </c>
      <c r="O59" t="s">
        <v>124</v>
      </c>
      <c r="P59">
        <v>2</v>
      </c>
      <c r="Q59" t="s">
        <v>65</v>
      </c>
      <c r="R59">
        <v>5</v>
      </c>
      <c r="S59">
        <v>5</v>
      </c>
      <c r="T59">
        <v>6</v>
      </c>
      <c r="U59">
        <v>5</v>
      </c>
      <c r="V59">
        <v>4</v>
      </c>
      <c r="W59">
        <v>4</v>
      </c>
      <c r="X59">
        <v>4</v>
      </c>
      <c r="Y59">
        <v>4</v>
      </c>
      <c r="Z59">
        <v>5</v>
      </c>
      <c r="AA59">
        <v>5</v>
      </c>
      <c r="AB59" t="s">
        <v>227</v>
      </c>
      <c r="AC59" t="s">
        <v>228</v>
      </c>
      <c r="AD59" t="s">
        <v>50</v>
      </c>
      <c r="AE59">
        <v>1</v>
      </c>
      <c r="AF59" t="s">
        <v>84</v>
      </c>
      <c r="AH59">
        <v>7</v>
      </c>
      <c r="AI59">
        <v>6</v>
      </c>
      <c r="AJ59">
        <v>6</v>
      </c>
      <c r="AK59">
        <v>5</v>
      </c>
      <c r="AL59">
        <v>4</v>
      </c>
      <c r="AM59">
        <v>3</v>
      </c>
      <c r="AN59">
        <v>5</v>
      </c>
      <c r="AO59">
        <v>3</v>
      </c>
      <c r="AP59">
        <v>3</v>
      </c>
      <c r="AQ59">
        <v>3</v>
      </c>
      <c r="AR59" t="s">
        <v>229</v>
      </c>
    </row>
    <row r="60" spans="1:45">
      <c r="A60">
        <v>56</v>
      </c>
      <c r="B60">
        <v>5</v>
      </c>
      <c r="C60" t="s">
        <v>123</v>
      </c>
      <c r="D60">
        <v>20</v>
      </c>
      <c r="E60" s="13" t="s">
        <v>71</v>
      </c>
      <c r="F60" t="s">
        <v>79</v>
      </c>
      <c r="G60" t="s">
        <v>47</v>
      </c>
      <c r="H60" t="s">
        <v>48</v>
      </c>
      <c r="J60">
        <v>5</v>
      </c>
      <c r="K60">
        <v>1</v>
      </c>
      <c r="L60">
        <v>7</v>
      </c>
      <c r="M60" t="s">
        <v>59</v>
      </c>
      <c r="N60">
        <v>5</v>
      </c>
      <c r="O60" t="s">
        <v>124</v>
      </c>
      <c r="P60">
        <v>2</v>
      </c>
      <c r="Q60" t="s">
        <v>65</v>
      </c>
      <c r="R60">
        <v>5</v>
      </c>
      <c r="S60">
        <v>5</v>
      </c>
      <c r="T60">
        <v>6</v>
      </c>
      <c r="U60">
        <v>5</v>
      </c>
      <c r="V60">
        <v>5</v>
      </c>
      <c r="W60">
        <v>4</v>
      </c>
      <c r="X60">
        <v>5</v>
      </c>
      <c r="Y60">
        <v>4</v>
      </c>
      <c r="Z60">
        <v>5</v>
      </c>
      <c r="AA60">
        <v>3</v>
      </c>
      <c r="AB60" t="s">
        <v>230</v>
      </c>
      <c r="AD60" t="s">
        <v>50</v>
      </c>
      <c r="AE60">
        <v>1</v>
      </c>
      <c r="AF60" t="s">
        <v>84</v>
      </c>
      <c r="AH60">
        <v>7</v>
      </c>
      <c r="AI60">
        <v>6</v>
      </c>
      <c r="AJ60">
        <v>6</v>
      </c>
      <c r="AK60">
        <v>6</v>
      </c>
      <c r="AL60">
        <v>5</v>
      </c>
      <c r="AM60">
        <v>6</v>
      </c>
      <c r="AN60">
        <v>5</v>
      </c>
      <c r="AO60">
        <v>5</v>
      </c>
      <c r="AP60">
        <v>5</v>
      </c>
      <c r="AQ60">
        <v>4</v>
      </c>
      <c r="AR60" t="s">
        <v>231</v>
      </c>
      <c r="AS60" t="s">
        <v>232</v>
      </c>
    </row>
    <row r="61" spans="1:45">
      <c r="A61">
        <v>57</v>
      </c>
      <c r="B61">
        <v>5</v>
      </c>
      <c r="C61" t="s">
        <v>123</v>
      </c>
      <c r="D61">
        <v>21</v>
      </c>
      <c r="E61" s="13" t="s">
        <v>71</v>
      </c>
      <c r="F61" t="s">
        <v>79</v>
      </c>
      <c r="G61" t="s">
        <v>47</v>
      </c>
      <c r="H61" t="s">
        <v>48</v>
      </c>
      <c r="J61">
        <v>6</v>
      </c>
      <c r="K61">
        <v>2</v>
      </c>
      <c r="L61">
        <v>7</v>
      </c>
      <c r="M61" t="s">
        <v>59</v>
      </c>
      <c r="N61">
        <v>7</v>
      </c>
      <c r="O61" t="s">
        <v>124</v>
      </c>
      <c r="P61">
        <v>2</v>
      </c>
      <c r="Q61" t="s">
        <v>65</v>
      </c>
      <c r="R61">
        <v>4</v>
      </c>
      <c r="S61">
        <v>4</v>
      </c>
      <c r="T61">
        <v>7</v>
      </c>
      <c r="U61">
        <v>6</v>
      </c>
      <c r="V61">
        <v>2</v>
      </c>
      <c r="W61">
        <v>4</v>
      </c>
      <c r="X61">
        <v>6</v>
      </c>
      <c r="Y61">
        <v>1</v>
      </c>
      <c r="Z61">
        <v>5</v>
      </c>
      <c r="AA61">
        <v>5</v>
      </c>
      <c r="AB61" t="s">
        <v>233</v>
      </c>
      <c r="AD61" t="s">
        <v>50</v>
      </c>
      <c r="AE61">
        <v>1</v>
      </c>
      <c r="AF61" t="s">
        <v>84</v>
      </c>
      <c r="AH61">
        <v>7</v>
      </c>
      <c r="AI61">
        <v>7</v>
      </c>
      <c r="AJ61">
        <v>7</v>
      </c>
      <c r="AK61">
        <v>7</v>
      </c>
      <c r="AL61">
        <v>4</v>
      </c>
      <c r="AM61">
        <v>4</v>
      </c>
      <c r="AN61">
        <v>5</v>
      </c>
      <c r="AO61">
        <v>2</v>
      </c>
      <c r="AP61">
        <v>5</v>
      </c>
      <c r="AQ61">
        <v>6</v>
      </c>
      <c r="AR61" t="s">
        <v>234</v>
      </c>
    </row>
    <row r="62" spans="1:45">
      <c r="A62">
        <v>58</v>
      </c>
      <c r="B62">
        <v>5</v>
      </c>
      <c r="C62" t="s">
        <v>123</v>
      </c>
      <c r="D62">
        <v>20</v>
      </c>
      <c r="E62" s="13" t="s">
        <v>58</v>
      </c>
      <c r="F62" t="s">
        <v>64</v>
      </c>
      <c r="G62" t="s">
        <v>47</v>
      </c>
      <c r="H62" t="s">
        <v>48</v>
      </c>
      <c r="J62">
        <v>6</v>
      </c>
      <c r="K62">
        <v>2</v>
      </c>
      <c r="L62">
        <v>6</v>
      </c>
      <c r="M62" t="s">
        <v>59</v>
      </c>
      <c r="N62">
        <v>4</v>
      </c>
      <c r="O62" t="s">
        <v>124</v>
      </c>
      <c r="P62">
        <v>2</v>
      </c>
      <c r="Q62" t="s">
        <v>84</v>
      </c>
      <c r="R62">
        <v>5</v>
      </c>
      <c r="S62">
        <v>6</v>
      </c>
      <c r="T62">
        <v>6</v>
      </c>
      <c r="U62">
        <v>5</v>
      </c>
      <c r="V62">
        <v>5</v>
      </c>
      <c r="W62">
        <v>5</v>
      </c>
      <c r="X62">
        <v>5</v>
      </c>
      <c r="Y62">
        <v>5</v>
      </c>
      <c r="Z62">
        <v>5</v>
      </c>
      <c r="AA62">
        <v>5</v>
      </c>
      <c r="AB62" t="s">
        <v>235</v>
      </c>
      <c r="AD62" t="s">
        <v>50</v>
      </c>
      <c r="AE62">
        <v>1</v>
      </c>
      <c r="AF62" t="s">
        <v>55</v>
      </c>
      <c r="AH62">
        <v>6</v>
      </c>
      <c r="AI62">
        <v>6</v>
      </c>
      <c r="AJ62">
        <v>6</v>
      </c>
      <c r="AK62">
        <v>6</v>
      </c>
      <c r="AL62">
        <v>6</v>
      </c>
      <c r="AM62">
        <v>6</v>
      </c>
      <c r="AN62">
        <v>6</v>
      </c>
      <c r="AO62">
        <v>5</v>
      </c>
      <c r="AP62">
        <v>6</v>
      </c>
      <c r="AQ62">
        <v>5</v>
      </c>
      <c r="AR62" t="s">
        <v>236</v>
      </c>
    </row>
    <row r="63" spans="1:45">
      <c r="A63">
        <v>59</v>
      </c>
      <c r="B63">
        <v>5</v>
      </c>
      <c r="C63" t="s">
        <v>123</v>
      </c>
      <c r="D63">
        <v>21</v>
      </c>
      <c r="E63" s="13" t="s">
        <v>58</v>
      </c>
      <c r="F63" t="s">
        <v>64</v>
      </c>
      <c r="G63" t="s">
        <v>47</v>
      </c>
      <c r="H63" t="s">
        <v>48</v>
      </c>
      <c r="J63">
        <v>7</v>
      </c>
      <c r="K63">
        <v>3</v>
      </c>
      <c r="L63">
        <v>7</v>
      </c>
      <c r="M63" t="s">
        <v>59</v>
      </c>
      <c r="N63">
        <v>7</v>
      </c>
      <c r="O63" t="s">
        <v>124</v>
      </c>
      <c r="P63">
        <v>2</v>
      </c>
      <c r="Q63" t="s">
        <v>84</v>
      </c>
      <c r="R63">
        <v>5</v>
      </c>
      <c r="S63">
        <v>5</v>
      </c>
      <c r="T63">
        <v>6</v>
      </c>
      <c r="U63">
        <v>5</v>
      </c>
      <c r="V63">
        <v>6</v>
      </c>
      <c r="W63">
        <v>5</v>
      </c>
      <c r="X63">
        <v>4</v>
      </c>
      <c r="Y63">
        <v>3</v>
      </c>
      <c r="Z63">
        <v>5</v>
      </c>
      <c r="AA63">
        <v>4</v>
      </c>
      <c r="AB63" t="s">
        <v>237</v>
      </c>
      <c r="AD63" t="s">
        <v>50</v>
      </c>
      <c r="AE63">
        <v>1</v>
      </c>
      <c r="AF63" t="s">
        <v>55</v>
      </c>
      <c r="AH63">
        <v>5</v>
      </c>
      <c r="AI63">
        <v>6</v>
      </c>
      <c r="AJ63">
        <v>6</v>
      </c>
      <c r="AK63">
        <v>5</v>
      </c>
      <c r="AL63">
        <v>5</v>
      </c>
      <c r="AM63">
        <v>4</v>
      </c>
      <c r="AN63">
        <v>4</v>
      </c>
      <c r="AO63">
        <v>4</v>
      </c>
      <c r="AP63">
        <v>5</v>
      </c>
      <c r="AQ63">
        <v>5</v>
      </c>
    </row>
    <row r="64" spans="1:45">
      <c r="A64">
        <v>60</v>
      </c>
      <c r="B64">
        <v>5</v>
      </c>
      <c r="C64" t="s">
        <v>123</v>
      </c>
      <c r="D64">
        <v>22</v>
      </c>
      <c r="E64" s="13" t="s">
        <v>71</v>
      </c>
      <c r="F64" t="s">
        <v>79</v>
      </c>
      <c r="G64" t="s">
        <v>47</v>
      </c>
      <c r="H64" t="s">
        <v>48</v>
      </c>
      <c r="J64">
        <v>7</v>
      </c>
      <c r="K64">
        <v>3</v>
      </c>
      <c r="L64">
        <v>6</v>
      </c>
      <c r="M64" t="s">
        <v>59</v>
      </c>
      <c r="N64">
        <v>5</v>
      </c>
      <c r="O64" t="s">
        <v>124</v>
      </c>
      <c r="P64">
        <v>2</v>
      </c>
      <c r="Q64" t="s">
        <v>84</v>
      </c>
      <c r="R64">
        <v>2</v>
      </c>
      <c r="S64">
        <v>3</v>
      </c>
      <c r="T64">
        <v>6</v>
      </c>
      <c r="U64">
        <v>6</v>
      </c>
      <c r="V64">
        <v>5</v>
      </c>
      <c r="W64">
        <v>4</v>
      </c>
      <c r="X64">
        <v>4</v>
      </c>
      <c r="Y64">
        <v>5</v>
      </c>
      <c r="Z64">
        <v>5</v>
      </c>
      <c r="AA64">
        <v>5</v>
      </c>
      <c r="AB64" t="s">
        <v>238</v>
      </c>
      <c r="AD64" t="s">
        <v>50</v>
      </c>
      <c r="AE64">
        <v>1</v>
      </c>
      <c r="AF64" t="s">
        <v>55</v>
      </c>
      <c r="AH64">
        <v>6</v>
      </c>
      <c r="AI64">
        <v>6</v>
      </c>
      <c r="AJ64">
        <v>7</v>
      </c>
      <c r="AK64">
        <v>6</v>
      </c>
      <c r="AL64">
        <v>6</v>
      </c>
      <c r="AM64">
        <v>6</v>
      </c>
      <c r="AN64">
        <v>5</v>
      </c>
      <c r="AO64">
        <v>6</v>
      </c>
      <c r="AP64">
        <v>5</v>
      </c>
      <c r="AQ64">
        <v>6</v>
      </c>
      <c r="AR64" t="s">
        <v>239</v>
      </c>
    </row>
    <row r="65" spans="1:45">
      <c r="A65">
        <v>61</v>
      </c>
      <c r="B65">
        <v>5</v>
      </c>
      <c r="C65" t="s">
        <v>123</v>
      </c>
      <c r="D65">
        <v>19</v>
      </c>
      <c r="E65" s="13" t="s">
        <v>58</v>
      </c>
      <c r="F65" t="s">
        <v>64</v>
      </c>
      <c r="G65" t="s">
        <v>47</v>
      </c>
      <c r="H65" t="s">
        <v>75</v>
      </c>
      <c r="J65">
        <v>6</v>
      </c>
      <c r="K65">
        <v>2</v>
      </c>
      <c r="L65">
        <v>6</v>
      </c>
      <c r="M65" t="s">
        <v>59</v>
      </c>
      <c r="N65">
        <v>7</v>
      </c>
      <c r="O65" t="s">
        <v>124</v>
      </c>
      <c r="P65">
        <v>2</v>
      </c>
      <c r="Q65" t="s">
        <v>84</v>
      </c>
      <c r="R65">
        <v>2</v>
      </c>
      <c r="S65">
        <v>3</v>
      </c>
      <c r="T65">
        <v>7</v>
      </c>
      <c r="U65">
        <v>5</v>
      </c>
      <c r="V65">
        <v>5</v>
      </c>
      <c r="W65">
        <v>5</v>
      </c>
      <c r="X65">
        <v>5</v>
      </c>
      <c r="Y65">
        <v>4</v>
      </c>
      <c r="Z65">
        <v>4</v>
      </c>
      <c r="AA65">
        <v>4</v>
      </c>
      <c r="AB65" t="s">
        <v>240</v>
      </c>
      <c r="AD65" t="s">
        <v>50</v>
      </c>
      <c r="AE65">
        <v>1</v>
      </c>
      <c r="AF65" t="s">
        <v>55</v>
      </c>
      <c r="AH65">
        <v>5</v>
      </c>
      <c r="AI65">
        <v>5</v>
      </c>
      <c r="AJ65">
        <v>7</v>
      </c>
      <c r="AK65">
        <v>6</v>
      </c>
      <c r="AL65">
        <v>6</v>
      </c>
      <c r="AM65">
        <v>6</v>
      </c>
      <c r="AN65">
        <v>5</v>
      </c>
      <c r="AO65">
        <v>5</v>
      </c>
      <c r="AP65">
        <v>5</v>
      </c>
      <c r="AQ65">
        <v>6</v>
      </c>
      <c r="AR65" t="s">
        <v>241</v>
      </c>
      <c r="AS65" t="s">
        <v>242</v>
      </c>
    </row>
    <row r="66" spans="1:45">
      <c r="A66">
        <v>62</v>
      </c>
      <c r="B66">
        <v>5</v>
      </c>
      <c r="C66" t="s">
        <v>123</v>
      </c>
      <c r="D66">
        <v>21</v>
      </c>
      <c r="E66" s="13" t="s">
        <v>71</v>
      </c>
      <c r="F66" t="s">
        <v>79</v>
      </c>
      <c r="G66" t="s">
        <v>47</v>
      </c>
      <c r="H66" t="s">
        <v>48</v>
      </c>
      <c r="J66">
        <v>5</v>
      </c>
      <c r="K66">
        <v>1</v>
      </c>
      <c r="L66">
        <v>7</v>
      </c>
      <c r="M66" t="s">
        <v>59</v>
      </c>
      <c r="N66">
        <v>6</v>
      </c>
      <c r="O66" t="s">
        <v>124</v>
      </c>
      <c r="P66">
        <v>2</v>
      </c>
      <c r="Q66" t="s">
        <v>84</v>
      </c>
      <c r="R66">
        <v>2</v>
      </c>
      <c r="S66">
        <v>2</v>
      </c>
      <c r="T66">
        <v>6</v>
      </c>
      <c r="U66">
        <v>5</v>
      </c>
      <c r="V66">
        <v>2</v>
      </c>
      <c r="W66">
        <v>5</v>
      </c>
      <c r="X66">
        <v>5</v>
      </c>
      <c r="Y66">
        <v>4</v>
      </c>
      <c r="Z66">
        <v>5</v>
      </c>
      <c r="AA66">
        <v>4</v>
      </c>
      <c r="AB66" t="s">
        <v>243</v>
      </c>
      <c r="AC66" t="s">
        <v>244</v>
      </c>
      <c r="AD66" t="s">
        <v>50</v>
      </c>
      <c r="AE66">
        <v>1</v>
      </c>
      <c r="AF66" t="s">
        <v>55</v>
      </c>
      <c r="AH66">
        <v>6</v>
      </c>
      <c r="AI66">
        <v>6</v>
      </c>
      <c r="AJ66">
        <v>6</v>
      </c>
      <c r="AK66">
        <v>5</v>
      </c>
      <c r="AL66">
        <v>6</v>
      </c>
      <c r="AM66">
        <v>5</v>
      </c>
      <c r="AN66">
        <v>5</v>
      </c>
      <c r="AO66">
        <v>5</v>
      </c>
      <c r="AP66">
        <v>5</v>
      </c>
      <c r="AQ66">
        <v>5</v>
      </c>
      <c r="AR66" t="s">
        <v>236</v>
      </c>
    </row>
    <row r="67" spans="1:45">
      <c r="A67">
        <v>63</v>
      </c>
      <c r="B67">
        <v>5</v>
      </c>
      <c r="C67" t="s">
        <v>123</v>
      </c>
      <c r="D67">
        <v>20</v>
      </c>
      <c r="E67" s="13" t="s">
        <v>71</v>
      </c>
      <c r="F67" t="s">
        <v>79</v>
      </c>
      <c r="G67" t="s">
        <v>47</v>
      </c>
      <c r="H67" t="s">
        <v>48</v>
      </c>
      <c r="J67">
        <v>6</v>
      </c>
      <c r="K67">
        <v>2</v>
      </c>
      <c r="L67">
        <v>7</v>
      </c>
      <c r="M67" t="s">
        <v>59</v>
      </c>
      <c r="N67">
        <v>7</v>
      </c>
      <c r="O67" t="s">
        <v>124</v>
      </c>
      <c r="P67">
        <v>2</v>
      </c>
      <c r="Q67" t="s">
        <v>51</v>
      </c>
      <c r="R67">
        <v>6</v>
      </c>
      <c r="S67">
        <v>6</v>
      </c>
      <c r="T67">
        <v>7</v>
      </c>
      <c r="U67">
        <v>6</v>
      </c>
      <c r="V67">
        <v>6</v>
      </c>
      <c r="W67">
        <v>4</v>
      </c>
      <c r="X67">
        <v>5</v>
      </c>
      <c r="Y67">
        <v>5</v>
      </c>
      <c r="Z67">
        <v>6</v>
      </c>
      <c r="AA67">
        <v>6</v>
      </c>
      <c r="AB67" t="s">
        <v>245</v>
      </c>
      <c r="AD67" t="s">
        <v>50</v>
      </c>
      <c r="AE67">
        <v>1</v>
      </c>
      <c r="AF67" t="s">
        <v>67</v>
      </c>
      <c r="AH67">
        <v>7</v>
      </c>
      <c r="AI67">
        <v>7</v>
      </c>
      <c r="AJ67">
        <v>6</v>
      </c>
      <c r="AK67">
        <v>5</v>
      </c>
      <c r="AL67">
        <v>6</v>
      </c>
      <c r="AM67">
        <v>5</v>
      </c>
      <c r="AN67">
        <v>4</v>
      </c>
      <c r="AO67">
        <v>4</v>
      </c>
      <c r="AP67">
        <v>5</v>
      </c>
      <c r="AQ67">
        <v>6</v>
      </c>
      <c r="AR67" t="s">
        <v>246</v>
      </c>
      <c r="AS67" t="s">
        <v>247</v>
      </c>
    </row>
    <row r="68" spans="1:45">
      <c r="A68">
        <v>64</v>
      </c>
      <c r="B68">
        <v>5</v>
      </c>
      <c r="C68" t="s">
        <v>123</v>
      </c>
      <c r="D68">
        <v>21</v>
      </c>
      <c r="E68" s="13" t="s">
        <v>71</v>
      </c>
      <c r="F68" t="s">
        <v>79</v>
      </c>
      <c r="G68" t="s">
        <v>47</v>
      </c>
      <c r="H68" t="s">
        <v>48</v>
      </c>
      <c r="J68">
        <v>7</v>
      </c>
      <c r="K68">
        <v>3</v>
      </c>
      <c r="L68">
        <v>7</v>
      </c>
      <c r="M68" t="s">
        <v>59</v>
      </c>
      <c r="N68">
        <v>7</v>
      </c>
      <c r="O68" t="s">
        <v>124</v>
      </c>
      <c r="P68">
        <v>2</v>
      </c>
      <c r="Q68" t="s">
        <v>51</v>
      </c>
      <c r="R68">
        <v>5</v>
      </c>
      <c r="S68">
        <v>6</v>
      </c>
      <c r="T68">
        <v>6</v>
      </c>
      <c r="U68">
        <v>5</v>
      </c>
      <c r="V68">
        <v>2</v>
      </c>
      <c r="W68">
        <v>3</v>
      </c>
      <c r="X68">
        <v>5</v>
      </c>
      <c r="Y68">
        <v>3</v>
      </c>
      <c r="Z68">
        <v>5</v>
      </c>
      <c r="AA68">
        <v>5</v>
      </c>
      <c r="AB68" t="s">
        <v>248</v>
      </c>
      <c r="AD68" t="s">
        <v>50</v>
      </c>
      <c r="AE68">
        <v>1</v>
      </c>
      <c r="AF68" t="s">
        <v>67</v>
      </c>
      <c r="AH68">
        <v>7</v>
      </c>
      <c r="AI68">
        <v>7</v>
      </c>
      <c r="AJ68">
        <v>7</v>
      </c>
      <c r="AK68">
        <v>5</v>
      </c>
      <c r="AL68">
        <v>6</v>
      </c>
      <c r="AM68">
        <v>5</v>
      </c>
      <c r="AN68">
        <v>5</v>
      </c>
      <c r="AO68">
        <v>6</v>
      </c>
      <c r="AP68">
        <v>5</v>
      </c>
      <c r="AQ68">
        <v>6</v>
      </c>
      <c r="AR68" t="s">
        <v>249</v>
      </c>
      <c r="AS68" t="s">
        <v>250</v>
      </c>
    </row>
    <row r="69" spans="1:45">
      <c r="A69">
        <v>65</v>
      </c>
      <c r="B69">
        <v>5</v>
      </c>
      <c r="C69" t="s">
        <v>123</v>
      </c>
      <c r="D69">
        <v>19</v>
      </c>
      <c r="E69" s="13" t="s">
        <v>71</v>
      </c>
      <c r="F69" t="s">
        <v>79</v>
      </c>
      <c r="G69" t="s">
        <v>47</v>
      </c>
      <c r="H69" t="s">
        <v>48</v>
      </c>
      <c r="J69">
        <v>6</v>
      </c>
      <c r="K69">
        <v>2</v>
      </c>
      <c r="L69">
        <v>6</v>
      </c>
      <c r="M69" t="s">
        <v>49</v>
      </c>
      <c r="N69">
        <v>5</v>
      </c>
      <c r="O69" t="s">
        <v>124</v>
      </c>
      <c r="P69">
        <v>2</v>
      </c>
      <c r="Q69" t="s">
        <v>51</v>
      </c>
      <c r="R69">
        <v>4</v>
      </c>
      <c r="S69">
        <v>4</v>
      </c>
      <c r="T69">
        <v>6</v>
      </c>
      <c r="U69">
        <v>6</v>
      </c>
      <c r="V69">
        <v>7</v>
      </c>
      <c r="W69">
        <v>6</v>
      </c>
      <c r="X69">
        <v>4</v>
      </c>
      <c r="Y69">
        <v>3</v>
      </c>
      <c r="Z69">
        <v>2</v>
      </c>
      <c r="AA69">
        <v>3</v>
      </c>
      <c r="AB69" t="s">
        <v>251</v>
      </c>
      <c r="AD69" t="s">
        <v>50</v>
      </c>
      <c r="AE69">
        <v>1</v>
      </c>
      <c r="AF69" t="s">
        <v>67</v>
      </c>
      <c r="AH69">
        <v>5</v>
      </c>
      <c r="AI69">
        <v>6</v>
      </c>
      <c r="AJ69">
        <v>6</v>
      </c>
      <c r="AK69">
        <v>5</v>
      </c>
      <c r="AL69">
        <v>5</v>
      </c>
      <c r="AM69">
        <v>4</v>
      </c>
      <c r="AN69">
        <v>4</v>
      </c>
      <c r="AO69">
        <v>4</v>
      </c>
      <c r="AP69">
        <v>4</v>
      </c>
      <c r="AQ69">
        <v>5</v>
      </c>
      <c r="AR69" t="s">
        <v>252</v>
      </c>
    </row>
    <row r="70" spans="1:45">
      <c r="A70">
        <v>66</v>
      </c>
      <c r="B70">
        <v>5</v>
      </c>
      <c r="C70" t="s">
        <v>123</v>
      </c>
      <c r="D70">
        <v>20</v>
      </c>
      <c r="E70" s="13" t="s">
        <v>58</v>
      </c>
      <c r="F70" t="s">
        <v>64</v>
      </c>
      <c r="G70" t="s">
        <v>47</v>
      </c>
      <c r="H70" t="s">
        <v>75</v>
      </c>
      <c r="I70" t="s">
        <v>253</v>
      </c>
      <c r="J70">
        <v>1</v>
      </c>
      <c r="K70">
        <v>-3</v>
      </c>
      <c r="L70">
        <v>1</v>
      </c>
      <c r="M70" t="s">
        <v>59</v>
      </c>
      <c r="N70">
        <v>1</v>
      </c>
      <c r="O70" t="s">
        <v>124</v>
      </c>
      <c r="P70">
        <v>2</v>
      </c>
      <c r="Q70" t="s">
        <v>51</v>
      </c>
      <c r="R70">
        <v>5</v>
      </c>
      <c r="S70">
        <v>6</v>
      </c>
      <c r="T70">
        <v>6</v>
      </c>
      <c r="U70">
        <v>5</v>
      </c>
      <c r="V70">
        <v>5</v>
      </c>
      <c r="W70">
        <v>5</v>
      </c>
      <c r="X70">
        <v>6</v>
      </c>
      <c r="Y70">
        <v>6</v>
      </c>
      <c r="Z70">
        <v>5</v>
      </c>
      <c r="AA70">
        <v>6</v>
      </c>
      <c r="AB70" t="s">
        <v>254</v>
      </c>
      <c r="AC70" t="s">
        <v>255</v>
      </c>
      <c r="AD70" t="s">
        <v>50</v>
      </c>
      <c r="AE70">
        <v>1</v>
      </c>
      <c r="AF70" t="s">
        <v>67</v>
      </c>
      <c r="AH70">
        <v>7</v>
      </c>
      <c r="AI70">
        <v>6</v>
      </c>
      <c r="AJ70">
        <v>7</v>
      </c>
      <c r="AK70">
        <v>6</v>
      </c>
      <c r="AL70">
        <v>7</v>
      </c>
      <c r="AM70">
        <v>6</v>
      </c>
      <c r="AN70">
        <v>6</v>
      </c>
      <c r="AO70">
        <v>7</v>
      </c>
      <c r="AP70">
        <v>6</v>
      </c>
      <c r="AQ70">
        <v>6</v>
      </c>
      <c r="AR70" t="s">
        <v>256</v>
      </c>
      <c r="AS70" t="s">
        <v>257</v>
      </c>
    </row>
    <row r="71" spans="1:45">
      <c r="A71">
        <v>67</v>
      </c>
      <c r="B71">
        <v>5</v>
      </c>
      <c r="C71" t="s">
        <v>123</v>
      </c>
      <c r="D71">
        <v>21</v>
      </c>
      <c r="E71" s="13" t="s">
        <v>71</v>
      </c>
      <c r="F71" t="s">
        <v>79</v>
      </c>
      <c r="G71" t="s">
        <v>47</v>
      </c>
      <c r="H71" t="s">
        <v>75</v>
      </c>
      <c r="I71" t="s">
        <v>258</v>
      </c>
      <c r="J71">
        <v>5</v>
      </c>
      <c r="K71">
        <v>1</v>
      </c>
      <c r="L71">
        <v>6</v>
      </c>
      <c r="M71" t="s">
        <v>59</v>
      </c>
      <c r="N71">
        <v>7</v>
      </c>
      <c r="O71" t="s">
        <v>124</v>
      </c>
      <c r="P71">
        <v>2</v>
      </c>
      <c r="Q71" t="s">
        <v>51</v>
      </c>
      <c r="R71">
        <v>5</v>
      </c>
      <c r="S71">
        <v>2</v>
      </c>
      <c r="T71">
        <v>4</v>
      </c>
      <c r="U71">
        <v>5</v>
      </c>
      <c r="V71">
        <v>6</v>
      </c>
      <c r="W71">
        <v>4</v>
      </c>
      <c r="X71">
        <v>6</v>
      </c>
      <c r="Y71">
        <v>5</v>
      </c>
      <c r="Z71">
        <v>5</v>
      </c>
      <c r="AA71">
        <v>6</v>
      </c>
      <c r="AB71" t="s">
        <v>259</v>
      </c>
      <c r="AC71" t="s">
        <v>260</v>
      </c>
      <c r="AD71" t="s">
        <v>50</v>
      </c>
      <c r="AE71">
        <v>1</v>
      </c>
      <c r="AF71" t="s">
        <v>67</v>
      </c>
      <c r="AH71">
        <v>6</v>
      </c>
      <c r="AI71">
        <v>6</v>
      </c>
      <c r="AJ71">
        <v>4</v>
      </c>
      <c r="AK71">
        <v>3</v>
      </c>
      <c r="AL71">
        <v>5</v>
      </c>
      <c r="AM71">
        <v>5</v>
      </c>
      <c r="AN71">
        <v>4</v>
      </c>
      <c r="AO71">
        <v>3</v>
      </c>
      <c r="AP71">
        <v>4</v>
      </c>
      <c r="AQ71">
        <v>4</v>
      </c>
      <c r="AR71" t="s">
        <v>261</v>
      </c>
      <c r="AS71" t="s">
        <v>250</v>
      </c>
    </row>
    <row r="72" spans="1:45">
      <c r="A72">
        <v>68</v>
      </c>
      <c r="B72">
        <v>5</v>
      </c>
      <c r="C72" t="s">
        <v>123</v>
      </c>
      <c r="D72">
        <v>19</v>
      </c>
      <c r="E72" s="13" t="s">
        <v>71</v>
      </c>
      <c r="F72" t="s">
        <v>79</v>
      </c>
      <c r="G72" t="s">
        <v>47</v>
      </c>
      <c r="H72" t="s">
        <v>75</v>
      </c>
      <c r="I72" t="s">
        <v>165</v>
      </c>
      <c r="J72">
        <v>7</v>
      </c>
      <c r="K72">
        <v>3</v>
      </c>
      <c r="L72">
        <v>7</v>
      </c>
      <c r="M72" t="s">
        <v>49</v>
      </c>
      <c r="N72">
        <v>6</v>
      </c>
      <c r="O72" t="s">
        <v>124</v>
      </c>
      <c r="P72">
        <v>2</v>
      </c>
      <c r="Q72" t="s">
        <v>67</v>
      </c>
      <c r="R72">
        <v>5</v>
      </c>
      <c r="S72">
        <v>5</v>
      </c>
      <c r="T72">
        <v>6</v>
      </c>
      <c r="U72">
        <v>6</v>
      </c>
      <c r="V72">
        <v>5</v>
      </c>
      <c r="W72">
        <v>5</v>
      </c>
      <c r="X72">
        <v>5</v>
      </c>
      <c r="Y72">
        <v>4</v>
      </c>
      <c r="Z72">
        <v>4</v>
      </c>
      <c r="AA72">
        <v>5</v>
      </c>
      <c r="AB72" t="s">
        <v>262</v>
      </c>
      <c r="AC72" t="s">
        <v>263</v>
      </c>
      <c r="AD72" t="s">
        <v>50</v>
      </c>
      <c r="AE72">
        <v>1</v>
      </c>
      <c r="AF72" t="s">
        <v>65</v>
      </c>
      <c r="AH72">
        <v>7</v>
      </c>
      <c r="AI72">
        <v>7</v>
      </c>
      <c r="AJ72">
        <v>7</v>
      </c>
      <c r="AK72">
        <v>6</v>
      </c>
      <c r="AL72">
        <v>7</v>
      </c>
      <c r="AM72">
        <v>6</v>
      </c>
      <c r="AN72">
        <v>5</v>
      </c>
      <c r="AO72">
        <v>4</v>
      </c>
      <c r="AP72">
        <v>4</v>
      </c>
      <c r="AQ72">
        <v>5</v>
      </c>
      <c r="AR72" t="s">
        <v>264</v>
      </c>
    </row>
    <row r="73" spans="1:45">
      <c r="A73">
        <v>69</v>
      </c>
      <c r="B73">
        <v>5</v>
      </c>
      <c r="C73" t="s">
        <v>123</v>
      </c>
      <c r="D73">
        <v>20</v>
      </c>
      <c r="E73" s="13" t="s">
        <v>71</v>
      </c>
      <c r="F73" t="s">
        <v>79</v>
      </c>
      <c r="G73" t="s">
        <v>47</v>
      </c>
      <c r="H73" t="s">
        <v>48</v>
      </c>
      <c r="J73">
        <v>5</v>
      </c>
      <c r="K73">
        <v>1</v>
      </c>
      <c r="L73">
        <v>5</v>
      </c>
      <c r="M73" t="s">
        <v>59</v>
      </c>
      <c r="N73">
        <v>5</v>
      </c>
      <c r="O73" t="s">
        <v>124</v>
      </c>
      <c r="P73">
        <v>2</v>
      </c>
      <c r="Q73" t="s">
        <v>67</v>
      </c>
      <c r="R73">
        <v>4</v>
      </c>
      <c r="S73">
        <v>6</v>
      </c>
      <c r="T73">
        <v>6</v>
      </c>
      <c r="U73">
        <v>6</v>
      </c>
      <c r="V73">
        <v>6</v>
      </c>
      <c r="W73">
        <v>3</v>
      </c>
      <c r="X73">
        <v>5</v>
      </c>
      <c r="Y73">
        <v>3</v>
      </c>
      <c r="Z73">
        <v>3</v>
      </c>
      <c r="AA73">
        <v>6</v>
      </c>
      <c r="AB73" t="s">
        <v>265</v>
      </c>
      <c r="AD73" t="s">
        <v>50</v>
      </c>
      <c r="AE73">
        <v>1</v>
      </c>
      <c r="AF73" t="s">
        <v>65</v>
      </c>
      <c r="AH73">
        <v>7</v>
      </c>
      <c r="AI73">
        <v>7</v>
      </c>
      <c r="AJ73">
        <v>5</v>
      </c>
      <c r="AK73">
        <v>3</v>
      </c>
      <c r="AL73">
        <v>4</v>
      </c>
      <c r="AM73">
        <v>2</v>
      </c>
      <c r="AN73">
        <v>3</v>
      </c>
      <c r="AO73">
        <v>3</v>
      </c>
      <c r="AP73">
        <v>2</v>
      </c>
      <c r="AQ73">
        <v>4</v>
      </c>
      <c r="AR73" t="s">
        <v>266</v>
      </c>
      <c r="AS73" t="s">
        <v>267</v>
      </c>
    </row>
    <row r="74" spans="1:45">
      <c r="A74">
        <v>70</v>
      </c>
      <c r="B74">
        <v>5</v>
      </c>
      <c r="C74" t="s">
        <v>123</v>
      </c>
      <c r="D74">
        <v>19</v>
      </c>
      <c r="E74" s="13" t="s">
        <v>71</v>
      </c>
      <c r="F74" t="s">
        <v>79</v>
      </c>
      <c r="G74" t="s">
        <v>47</v>
      </c>
      <c r="H74" t="s">
        <v>48</v>
      </c>
      <c r="J74">
        <v>5</v>
      </c>
      <c r="K74">
        <v>1</v>
      </c>
      <c r="L74">
        <v>5</v>
      </c>
      <c r="M74" t="s">
        <v>49</v>
      </c>
      <c r="N74">
        <v>4</v>
      </c>
      <c r="O74" t="s">
        <v>124</v>
      </c>
      <c r="P74">
        <v>2</v>
      </c>
      <c r="Q74" t="s">
        <v>67</v>
      </c>
      <c r="R74">
        <v>4</v>
      </c>
      <c r="S74">
        <v>3</v>
      </c>
      <c r="T74">
        <v>7</v>
      </c>
      <c r="U74">
        <v>5</v>
      </c>
      <c r="V74">
        <v>5</v>
      </c>
      <c r="W74">
        <v>4</v>
      </c>
      <c r="X74">
        <v>3</v>
      </c>
      <c r="Y74">
        <v>3</v>
      </c>
      <c r="Z74">
        <v>3</v>
      </c>
      <c r="AA74">
        <v>3</v>
      </c>
      <c r="AB74" t="s">
        <v>268</v>
      </c>
      <c r="AC74" t="s">
        <v>240</v>
      </c>
      <c r="AD74" t="s">
        <v>50</v>
      </c>
      <c r="AE74">
        <v>1</v>
      </c>
      <c r="AF74" t="s">
        <v>65</v>
      </c>
      <c r="AH74">
        <v>7</v>
      </c>
      <c r="AI74">
        <v>6</v>
      </c>
      <c r="AJ74">
        <v>5</v>
      </c>
      <c r="AK74">
        <v>4</v>
      </c>
      <c r="AL74">
        <v>5</v>
      </c>
      <c r="AM74">
        <v>4</v>
      </c>
      <c r="AN74">
        <v>4</v>
      </c>
      <c r="AO74">
        <v>4</v>
      </c>
      <c r="AP74">
        <v>4</v>
      </c>
      <c r="AQ74">
        <v>4</v>
      </c>
      <c r="AR74" t="s">
        <v>269</v>
      </c>
      <c r="AS74" t="s">
        <v>270</v>
      </c>
    </row>
    <row r="75" spans="1:45">
      <c r="A75">
        <v>71</v>
      </c>
      <c r="B75">
        <v>5</v>
      </c>
      <c r="C75" t="s">
        <v>123</v>
      </c>
      <c r="D75">
        <v>21</v>
      </c>
      <c r="E75" s="13" t="s">
        <v>71</v>
      </c>
      <c r="F75" t="s">
        <v>79</v>
      </c>
      <c r="G75" t="s">
        <v>47</v>
      </c>
      <c r="H75" t="s">
        <v>48</v>
      </c>
      <c r="J75">
        <v>5</v>
      </c>
      <c r="K75">
        <v>1</v>
      </c>
      <c r="L75">
        <v>5</v>
      </c>
      <c r="M75" t="s">
        <v>59</v>
      </c>
      <c r="N75">
        <v>6</v>
      </c>
      <c r="O75" t="s">
        <v>124</v>
      </c>
      <c r="P75">
        <v>2</v>
      </c>
      <c r="Q75" t="s">
        <v>67</v>
      </c>
      <c r="R75">
        <v>5</v>
      </c>
      <c r="S75">
        <v>5</v>
      </c>
      <c r="T75">
        <v>7</v>
      </c>
      <c r="U75">
        <v>6</v>
      </c>
      <c r="V75">
        <v>5</v>
      </c>
      <c r="W75">
        <v>3</v>
      </c>
      <c r="X75">
        <v>5</v>
      </c>
      <c r="Y75">
        <v>3</v>
      </c>
      <c r="Z75">
        <v>5</v>
      </c>
      <c r="AA75">
        <v>5</v>
      </c>
      <c r="AB75" t="s">
        <v>262</v>
      </c>
      <c r="AD75" t="s">
        <v>50</v>
      </c>
      <c r="AE75">
        <v>1</v>
      </c>
      <c r="AF75" t="s">
        <v>65</v>
      </c>
      <c r="AH75">
        <v>7</v>
      </c>
      <c r="AI75">
        <v>7</v>
      </c>
      <c r="AJ75">
        <v>7</v>
      </c>
      <c r="AK75">
        <v>3</v>
      </c>
      <c r="AL75">
        <v>5</v>
      </c>
      <c r="AM75">
        <v>3</v>
      </c>
      <c r="AN75">
        <v>3</v>
      </c>
      <c r="AO75">
        <v>3</v>
      </c>
      <c r="AP75">
        <v>3</v>
      </c>
      <c r="AQ75">
        <v>4</v>
      </c>
      <c r="AR75" t="s">
        <v>271</v>
      </c>
    </row>
    <row r="76" spans="1:45">
      <c r="A76">
        <v>72</v>
      </c>
      <c r="B76">
        <v>5</v>
      </c>
      <c r="C76" t="s">
        <v>123</v>
      </c>
      <c r="D76">
        <v>20</v>
      </c>
      <c r="E76" s="13" t="s">
        <v>71</v>
      </c>
      <c r="F76" t="s">
        <v>79</v>
      </c>
      <c r="G76" t="s">
        <v>272</v>
      </c>
      <c r="H76" t="s">
        <v>48</v>
      </c>
      <c r="J76">
        <v>4</v>
      </c>
      <c r="K76">
        <v>0</v>
      </c>
      <c r="L76">
        <v>7</v>
      </c>
      <c r="M76" t="s">
        <v>143</v>
      </c>
      <c r="N76">
        <v>6</v>
      </c>
      <c r="O76" t="s">
        <v>124</v>
      </c>
      <c r="P76">
        <v>2</v>
      </c>
      <c r="Q76" t="s">
        <v>55</v>
      </c>
      <c r="R76">
        <v>4</v>
      </c>
      <c r="S76">
        <v>5</v>
      </c>
      <c r="T76">
        <v>4</v>
      </c>
      <c r="U76">
        <v>3</v>
      </c>
      <c r="V76">
        <v>3</v>
      </c>
      <c r="W76">
        <v>4</v>
      </c>
      <c r="X76">
        <v>3</v>
      </c>
      <c r="Y76">
        <v>2</v>
      </c>
      <c r="Z76">
        <v>2</v>
      </c>
      <c r="AA76">
        <v>3</v>
      </c>
      <c r="AD76" t="s">
        <v>50</v>
      </c>
      <c r="AE76">
        <v>1</v>
      </c>
      <c r="AF76" t="s">
        <v>98</v>
      </c>
      <c r="AH76">
        <v>5</v>
      </c>
      <c r="AI76">
        <v>5</v>
      </c>
      <c r="AJ76">
        <v>4</v>
      </c>
      <c r="AK76">
        <v>5</v>
      </c>
      <c r="AL76">
        <v>6</v>
      </c>
      <c r="AM76">
        <v>5</v>
      </c>
      <c r="AN76">
        <v>3</v>
      </c>
      <c r="AO76">
        <v>5</v>
      </c>
      <c r="AP76">
        <v>3</v>
      </c>
      <c r="AQ76">
        <v>5</v>
      </c>
      <c r="AR76" t="s">
        <v>273</v>
      </c>
    </row>
    <row r="77" spans="1:45">
      <c r="A77">
        <v>73</v>
      </c>
      <c r="B77">
        <v>5</v>
      </c>
      <c r="C77" t="s">
        <v>123</v>
      </c>
      <c r="D77">
        <v>21</v>
      </c>
      <c r="E77" s="13" t="s">
        <v>71</v>
      </c>
      <c r="F77" t="s">
        <v>79</v>
      </c>
      <c r="G77" t="s">
        <v>47</v>
      </c>
      <c r="H77" t="s">
        <v>75</v>
      </c>
      <c r="I77" t="s">
        <v>274</v>
      </c>
      <c r="J77">
        <v>6</v>
      </c>
      <c r="K77">
        <v>2</v>
      </c>
      <c r="L77">
        <v>6</v>
      </c>
      <c r="M77" t="s">
        <v>59</v>
      </c>
      <c r="N77">
        <v>7</v>
      </c>
      <c r="O77" t="s">
        <v>124</v>
      </c>
      <c r="P77">
        <v>2</v>
      </c>
      <c r="Q77" t="s">
        <v>55</v>
      </c>
      <c r="R77">
        <v>2</v>
      </c>
      <c r="S77">
        <v>5</v>
      </c>
      <c r="T77">
        <v>5</v>
      </c>
      <c r="U77">
        <v>4</v>
      </c>
      <c r="V77">
        <v>1</v>
      </c>
      <c r="W77">
        <v>5</v>
      </c>
      <c r="X77">
        <v>4</v>
      </c>
      <c r="Y77">
        <v>3</v>
      </c>
      <c r="Z77">
        <v>3</v>
      </c>
      <c r="AA77">
        <v>4</v>
      </c>
      <c r="AB77" t="s">
        <v>275</v>
      </c>
      <c r="AC77" t="s">
        <v>276</v>
      </c>
      <c r="AD77" t="s">
        <v>50</v>
      </c>
      <c r="AE77">
        <v>1</v>
      </c>
      <c r="AF77" t="s">
        <v>98</v>
      </c>
      <c r="AH77">
        <v>7</v>
      </c>
      <c r="AI77">
        <v>6</v>
      </c>
      <c r="AJ77">
        <v>6</v>
      </c>
      <c r="AK77">
        <v>5</v>
      </c>
      <c r="AL77">
        <v>6</v>
      </c>
      <c r="AM77">
        <v>4</v>
      </c>
      <c r="AN77">
        <v>5</v>
      </c>
      <c r="AO77">
        <v>5</v>
      </c>
      <c r="AP77">
        <v>4</v>
      </c>
      <c r="AQ77">
        <v>6</v>
      </c>
      <c r="AR77" t="s">
        <v>277</v>
      </c>
    </row>
    <row r="78" spans="1:45">
      <c r="A78">
        <v>74</v>
      </c>
      <c r="B78">
        <v>5</v>
      </c>
      <c r="C78" t="s">
        <v>123</v>
      </c>
      <c r="D78">
        <v>23</v>
      </c>
      <c r="E78" s="13" t="s">
        <v>58</v>
      </c>
      <c r="F78" t="s">
        <v>64</v>
      </c>
      <c r="G78" t="s">
        <v>47</v>
      </c>
      <c r="H78" t="s">
        <v>48</v>
      </c>
      <c r="J78">
        <v>5</v>
      </c>
      <c r="K78">
        <v>1</v>
      </c>
      <c r="L78">
        <v>7</v>
      </c>
      <c r="M78" t="s">
        <v>49</v>
      </c>
      <c r="N78">
        <v>6</v>
      </c>
      <c r="O78" t="s">
        <v>124</v>
      </c>
      <c r="P78">
        <v>2</v>
      </c>
      <c r="Q78" t="s">
        <v>55</v>
      </c>
      <c r="R78">
        <v>4</v>
      </c>
      <c r="S78">
        <v>5</v>
      </c>
      <c r="T78">
        <v>6</v>
      </c>
      <c r="U78">
        <v>5</v>
      </c>
      <c r="V78">
        <v>2</v>
      </c>
      <c r="W78">
        <v>2</v>
      </c>
      <c r="X78">
        <v>6</v>
      </c>
      <c r="Y78">
        <v>4</v>
      </c>
      <c r="Z78">
        <v>2</v>
      </c>
      <c r="AA78">
        <v>3</v>
      </c>
      <c r="AB78" t="s">
        <v>170</v>
      </c>
      <c r="AC78" t="s">
        <v>278</v>
      </c>
      <c r="AD78" t="s">
        <v>50</v>
      </c>
      <c r="AE78">
        <v>1</v>
      </c>
      <c r="AF78" t="s">
        <v>98</v>
      </c>
      <c r="AH78">
        <v>7</v>
      </c>
      <c r="AI78">
        <v>7</v>
      </c>
      <c r="AJ78">
        <v>6</v>
      </c>
      <c r="AK78">
        <v>5</v>
      </c>
      <c r="AL78">
        <v>5</v>
      </c>
      <c r="AM78">
        <v>6</v>
      </c>
      <c r="AN78">
        <v>6</v>
      </c>
      <c r="AO78">
        <v>5</v>
      </c>
      <c r="AP78">
        <v>4</v>
      </c>
      <c r="AQ78">
        <v>5</v>
      </c>
      <c r="AR78" t="s">
        <v>279</v>
      </c>
      <c r="AS78" t="s">
        <v>280</v>
      </c>
    </row>
    <row r="79" spans="1:45">
      <c r="A79">
        <v>75</v>
      </c>
      <c r="B79">
        <v>5</v>
      </c>
      <c r="C79" t="s">
        <v>123</v>
      </c>
      <c r="D79">
        <v>19</v>
      </c>
      <c r="E79" s="13" t="s">
        <v>58</v>
      </c>
      <c r="F79" t="s">
        <v>64</v>
      </c>
      <c r="G79" t="s">
        <v>47</v>
      </c>
      <c r="H79" t="s">
        <v>75</v>
      </c>
      <c r="I79" t="s">
        <v>281</v>
      </c>
      <c r="J79">
        <v>6</v>
      </c>
      <c r="K79">
        <v>2</v>
      </c>
      <c r="L79">
        <v>7</v>
      </c>
      <c r="M79" t="s">
        <v>59</v>
      </c>
      <c r="N79">
        <v>7</v>
      </c>
      <c r="O79" t="s">
        <v>124</v>
      </c>
      <c r="P79">
        <v>2</v>
      </c>
      <c r="Q79" t="s">
        <v>55</v>
      </c>
      <c r="R79">
        <v>4</v>
      </c>
      <c r="S79">
        <v>3</v>
      </c>
      <c r="T79">
        <v>3</v>
      </c>
      <c r="U79">
        <v>5</v>
      </c>
      <c r="V79">
        <v>4</v>
      </c>
      <c r="W79">
        <v>5</v>
      </c>
      <c r="X79">
        <v>5</v>
      </c>
      <c r="Y79">
        <v>3</v>
      </c>
      <c r="Z79">
        <v>4</v>
      </c>
      <c r="AA79">
        <v>4</v>
      </c>
      <c r="AB79" t="s">
        <v>282</v>
      </c>
      <c r="AD79" t="s">
        <v>50</v>
      </c>
      <c r="AE79">
        <v>1</v>
      </c>
      <c r="AF79" t="s">
        <v>98</v>
      </c>
      <c r="AH79">
        <v>6</v>
      </c>
      <c r="AI79">
        <v>6</v>
      </c>
      <c r="AJ79">
        <v>5</v>
      </c>
      <c r="AK79">
        <v>7</v>
      </c>
      <c r="AL79">
        <v>7</v>
      </c>
      <c r="AM79">
        <v>6</v>
      </c>
      <c r="AN79">
        <v>6</v>
      </c>
      <c r="AO79">
        <v>5</v>
      </c>
      <c r="AP79">
        <v>5</v>
      </c>
      <c r="AQ79">
        <v>5</v>
      </c>
      <c r="AR79" t="s">
        <v>283</v>
      </c>
    </row>
    <row r="80" spans="1:45">
      <c r="A80">
        <v>76</v>
      </c>
      <c r="B80">
        <v>5</v>
      </c>
      <c r="C80" t="s">
        <v>123</v>
      </c>
      <c r="D80">
        <v>20</v>
      </c>
      <c r="E80" s="13" t="s">
        <v>58</v>
      </c>
      <c r="F80" t="s">
        <v>64</v>
      </c>
      <c r="G80" t="s">
        <v>47</v>
      </c>
      <c r="H80" t="s">
        <v>75</v>
      </c>
      <c r="I80" t="s">
        <v>281</v>
      </c>
      <c r="J80">
        <v>4</v>
      </c>
      <c r="K80">
        <v>0</v>
      </c>
      <c r="L80">
        <v>7</v>
      </c>
      <c r="M80" t="s">
        <v>59</v>
      </c>
      <c r="N80">
        <v>7</v>
      </c>
      <c r="O80" t="s">
        <v>124</v>
      </c>
      <c r="P80">
        <v>2</v>
      </c>
      <c r="Q80" t="s">
        <v>55</v>
      </c>
      <c r="R80">
        <v>4</v>
      </c>
      <c r="S80">
        <v>5</v>
      </c>
      <c r="T80">
        <v>5</v>
      </c>
      <c r="U80">
        <v>5</v>
      </c>
      <c r="V80">
        <v>2</v>
      </c>
      <c r="W80">
        <v>5</v>
      </c>
      <c r="X80">
        <v>5</v>
      </c>
      <c r="Y80">
        <v>2</v>
      </c>
      <c r="Z80">
        <v>2</v>
      </c>
      <c r="AA80">
        <v>5</v>
      </c>
      <c r="AB80" t="s">
        <v>243</v>
      </c>
      <c r="AD80" t="s">
        <v>50</v>
      </c>
      <c r="AE80">
        <v>1</v>
      </c>
      <c r="AF80" t="s">
        <v>98</v>
      </c>
      <c r="AH80">
        <v>6</v>
      </c>
      <c r="AI80">
        <v>7</v>
      </c>
      <c r="AJ80">
        <v>5</v>
      </c>
      <c r="AK80">
        <v>7</v>
      </c>
      <c r="AL80">
        <v>6</v>
      </c>
      <c r="AM80">
        <v>6</v>
      </c>
      <c r="AN80">
        <v>5</v>
      </c>
      <c r="AO80">
        <v>6</v>
      </c>
      <c r="AP80">
        <v>3</v>
      </c>
      <c r="AQ80">
        <v>7</v>
      </c>
      <c r="AR80" t="s">
        <v>284</v>
      </c>
      <c r="AS80" t="s">
        <v>285</v>
      </c>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E363C-4D6D-4851-97B5-F6BC09F27872}">
  <dimension ref="A2:AQ91"/>
  <sheetViews>
    <sheetView topLeftCell="A2" zoomScale="80" zoomScaleNormal="80" workbookViewId="0">
      <pane ySplit="3" topLeftCell="A5" activePane="bottomLeft" state="frozen"/>
      <selection pane="bottomLeft" activeCell="A2" sqref="A1:A1048576"/>
      <selection activeCell="A2" sqref="A2"/>
    </sheetView>
  </sheetViews>
  <sheetFormatPr defaultRowHeight="15"/>
  <cols>
    <col min="1" max="1" width="19" customWidth="1"/>
    <col min="2" max="2" width="8" customWidth="1"/>
    <col min="3" max="3" width="9.5703125" customWidth="1"/>
    <col min="4" max="4" width="10.85546875" customWidth="1"/>
    <col min="5" max="5" width="19.140625" customWidth="1"/>
    <col min="6" max="6" width="14.28515625" customWidth="1"/>
    <col min="7" max="7" width="15.5703125" customWidth="1"/>
    <col min="8" max="8" width="16.140625" customWidth="1"/>
    <col min="9" max="14" width="25.7109375" customWidth="1"/>
    <col min="15" max="16" width="12.28515625" customWidth="1"/>
    <col min="17" max="17" width="13.5703125" customWidth="1"/>
    <col min="18" max="44" width="25.7109375" customWidth="1"/>
  </cols>
  <sheetData>
    <row r="2" spans="1:43" s="1" customFormat="1"/>
    <row r="3" spans="1:43">
      <c r="D3" s="1" t="s">
        <v>0</v>
      </c>
      <c r="J3" s="1" t="s">
        <v>1</v>
      </c>
      <c r="K3" s="1"/>
      <c r="O3" s="1" t="s">
        <v>2</v>
      </c>
      <c r="P3" s="1"/>
      <c r="AD3" s="1" t="s">
        <v>3</v>
      </c>
      <c r="AE3" s="1"/>
    </row>
    <row r="4" spans="1:43" s="2" customFormat="1" ht="75">
      <c r="A4" s="2" t="s">
        <v>4</v>
      </c>
      <c r="B4" s="2" t="s">
        <v>5</v>
      </c>
      <c r="C4" s="2" t="s">
        <v>6</v>
      </c>
      <c r="D4" s="2" t="s">
        <v>7</v>
      </c>
      <c r="E4" s="2" t="s">
        <v>8</v>
      </c>
      <c r="F4" s="2" t="s">
        <v>9</v>
      </c>
      <c r="G4" s="2" t="s">
        <v>10</v>
      </c>
      <c r="H4" s="2" t="s">
        <v>11</v>
      </c>
      <c r="I4" s="2" t="s">
        <v>12</v>
      </c>
      <c r="J4" s="2" t="s">
        <v>286</v>
      </c>
      <c r="K4" s="2" t="s">
        <v>290</v>
      </c>
      <c r="L4" s="2" t="s">
        <v>15</v>
      </c>
      <c r="M4" s="2" t="s">
        <v>16</v>
      </c>
      <c r="N4" s="2" t="s">
        <v>17</v>
      </c>
      <c r="O4" s="2" t="s">
        <v>287</v>
      </c>
      <c r="P4" s="2" t="s">
        <v>18</v>
      </c>
      <c r="Q4" s="2" t="s">
        <v>19</v>
      </c>
      <c r="R4" s="2" t="s">
        <v>20</v>
      </c>
      <c r="S4" s="2" t="s">
        <v>21</v>
      </c>
      <c r="T4" s="2" t="s">
        <v>22</v>
      </c>
      <c r="U4" s="2" t="s">
        <v>23</v>
      </c>
      <c r="V4" s="2" t="s">
        <v>24</v>
      </c>
      <c r="W4" s="2" t="s">
        <v>25</v>
      </c>
      <c r="X4" s="2" t="s">
        <v>26</v>
      </c>
      <c r="Y4" s="2" t="s">
        <v>27</v>
      </c>
      <c r="Z4" s="2" t="s">
        <v>28</v>
      </c>
      <c r="AA4" s="2" t="s">
        <v>29</v>
      </c>
      <c r="AB4" s="2" t="s">
        <v>30</v>
      </c>
      <c r="AC4" s="2" t="s">
        <v>31</v>
      </c>
      <c r="AD4" s="2" t="s">
        <v>288</v>
      </c>
      <c r="AE4" s="2" t="s">
        <v>32</v>
      </c>
      <c r="AF4" s="2" t="s">
        <v>33</v>
      </c>
      <c r="AG4" s="2" t="s">
        <v>34</v>
      </c>
      <c r="AH4" s="2" t="s">
        <v>35</v>
      </c>
      <c r="AI4" s="2" t="s">
        <v>36</v>
      </c>
      <c r="AJ4" s="2" t="s">
        <v>37</v>
      </c>
      <c r="AK4" s="2" t="s">
        <v>38</v>
      </c>
      <c r="AL4" s="2" t="s">
        <v>39</v>
      </c>
      <c r="AM4" s="2" t="s">
        <v>40</v>
      </c>
      <c r="AN4" s="2" t="s">
        <v>41</v>
      </c>
      <c r="AO4" s="2" t="s">
        <v>42</v>
      </c>
      <c r="AP4" s="2" t="s">
        <v>43</v>
      </c>
      <c r="AQ4" s="2" t="s">
        <v>44</v>
      </c>
    </row>
    <row r="5" spans="1:43">
      <c r="A5">
        <v>1</v>
      </c>
      <c r="B5">
        <v>4</v>
      </c>
      <c r="C5" t="s">
        <v>45</v>
      </c>
      <c r="D5">
        <v>19</v>
      </c>
      <c r="E5" t="s">
        <v>46</v>
      </c>
      <c r="F5" t="s">
        <v>46</v>
      </c>
      <c r="G5" t="s">
        <v>47</v>
      </c>
      <c r="H5" t="s">
        <v>48</v>
      </c>
      <c r="J5">
        <v>-1</v>
      </c>
      <c r="K5">
        <v>3</v>
      </c>
      <c r="L5" t="s">
        <v>49</v>
      </c>
      <c r="M5">
        <v>0</v>
      </c>
      <c r="N5" t="s">
        <v>50</v>
      </c>
      <c r="O5">
        <v>1</v>
      </c>
      <c r="P5" t="s">
        <v>51</v>
      </c>
      <c r="Q5">
        <v>-2</v>
      </c>
      <c r="R5">
        <v>-2</v>
      </c>
      <c r="S5">
        <v>-2</v>
      </c>
      <c r="T5">
        <v>0</v>
      </c>
      <c r="U5">
        <v>-2</v>
      </c>
      <c r="V5">
        <v>-1</v>
      </c>
      <c r="W5">
        <v>-2</v>
      </c>
      <c r="X5">
        <v>-2</v>
      </c>
      <c r="Y5">
        <v>-3</v>
      </c>
      <c r="Z5">
        <v>-2</v>
      </c>
      <c r="AA5" t="s">
        <v>52</v>
      </c>
      <c r="AB5" t="s">
        <v>53</v>
      </c>
      <c r="AC5" t="s">
        <v>54</v>
      </c>
      <c r="AD5">
        <v>2</v>
      </c>
      <c r="AE5" t="s">
        <v>55</v>
      </c>
      <c r="AF5">
        <v>0</v>
      </c>
      <c r="AG5">
        <v>-2</v>
      </c>
      <c r="AH5">
        <v>-2</v>
      </c>
      <c r="AI5">
        <v>-2</v>
      </c>
      <c r="AJ5">
        <v>-2</v>
      </c>
      <c r="AK5">
        <v>-3</v>
      </c>
      <c r="AL5">
        <v>-2</v>
      </c>
      <c r="AM5">
        <v>-2</v>
      </c>
      <c r="AN5">
        <v>-2</v>
      </c>
      <c r="AO5">
        <v>-2</v>
      </c>
      <c r="AP5" t="s">
        <v>56</v>
      </c>
      <c r="AQ5" t="s">
        <v>57</v>
      </c>
    </row>
    <row r="6" spans="1:43">
      <c r="A6">
        <v>2</v>
      </c>
      <c r="B6">
        <v>4</v>
      </c>
      <c r="C6" t="s">
        <v>45</v>
      </c>
      <c r="D6">
        <v>20</v>
      </c>
      <c r="E6" t="s">
        <v>58</v>
      </c>
      <c r="F6" t="s">
        <v>46</v>
      </c>
      <c r="G6" t="s">
        <v>47</v>
      </c>
      <c r="H6" t="s">
        <v>48</v>
      </c>
      <c r="J6">
        <v>1</v>
      </c>
      <c r="K6">
        <v>2</v>
      </c>
      <c r="L6" t="s">
        <v>59</v>
      </c>
      <c r="M6">
        <v>3</v>
      </c>
      <c r="N6" t="s">
        <v>50</v>
      </c>
      <c r="O6">
        <v>1</v>
      </c>
      <c r="P6" t="s">
        <v>51</v>
      </c>
      <c r="Q6">
        <v>0</v>
      </c>
      <c r="R6">
        <v>1</v>
      </c>
      <c r="S6">
        <v>1</v>
      </c>
      <c r="T6">
        <v>0</v>
      </c>
      <c r="U6">
        <v>0</v>
      </c>
      <c r="V6">
        <v>1</v>
      </c>
      <c r="W6">
        <v>1</v>
      </c>
      <c r="X6">
        <v>1</v>
      </c>
      <c r="Y6">
        <v>1</v>
      </c>
      <c r="Z6">
        <v>0</v>
      </c>
      <c r="AA6" t="s">
        <v>60</v>
      </c>
      <c r="AB6" t="s">
        <v>61</v>
      </c>
      <c r="AC6" t="s">
        <v>54</v>
      </c>
      <c r="AD6">
        <v>2</v>
      </c>
      <c r="AE6" t="s">
        <v>55</v>
      </c>
      <c r="AF6">
        <v>-1</v>
      </c>
      <c r="AG6">
        <v>-2</v>
      </c>
      <c r="AH6">
        <v>1</v>
      </c>
      <c r="AI6">
        <v>0</v>
      </c>
      <c r="AJ6">
        <v>1</v>
      </c>
      <c r="AK6">
        <v>0</v>
      </c>
      <c r="AL6">
        <v>1</v>
      </c>
      <c r="AM6">
        <v>0</v>
      </c>
      <c r="AN6">
        <v>-1</v>
      </c>
      <c r="AO6">
        <v>0</v>
      </c>
      <c r="AP6" t="s">
        <v>62</v>
      </c>
      <c r="AQ6" t="s">
        <v>63</v>
      </c>
    </row>
    <row r="7" spans="1:43">
      <c r="A7">
        <v>3</v>
      </c>
      <c r="B7">
        <v>4</v>
      </c>
      <c r="C7" t="s">
        <v>45</v>
      </c>
      <c r="D7">
        <v>21</v>
      </c>
      <c r="E7" t="s">
        <v>58</v>
      </c>
      <c r="F7" t="s">
        <v>64</v>
      </c>
      <c r="G7" t="s">
        <v>47</v>
      </c>
      <c r="H7" t="s">
        <v>48</v>
      </c>
      <c r="J7">
        <v>2</v>
      </c>
      <c r="K7">
        <v>3</v>
      </c>
      <c r="L7" t="s">
        <v>59</v>
      </c>
      <c r="M7">
        <v>3</v>
      </c>
      <c r="N7" t="s">
        <v>50</v>
      </c>
      <c r="O7">
        <v>1</v>
      </c>
      <c r="P7" t="s">
        <v>65</v>
      </c>
      <c r="Q7">
        <v>1</v>
      </c>
      <c r="R7">
        <v>1</v>
      </c>
      <c r="S7">
        <v>2</v>
      </c>
      <c r="T7">
        <v>1</v>
      </c>
      <c r="U7">
        <v>1</v>
      </c>
      <c r="V7">
        <v>1</v>
      </c>
      <c r="W7">
        <v>0</v>
      </c>
      <c r="X7">
        <v>1</v>
      </c>
      <c r="Y7">
        <v>-1</v>
      </c>
      <c r="Z7">
        <v>0</v>
      </c>
      <c r="AA7" t="s">
        <v>66</v>
      </c>
      <c r="AC7" t="s">
        <v>54</v>
      </c>
      <c r="AD7">
        <v>2</v>
      </c>
      <c r="AE7" t="s">
        <v>67</v>
      </c>
      <c r="AF7">
        <v>1</v>
      </c>
      <c r="AG7">
        <v>0</v>
      </c>
      <c r="AH7">
        <v>1</v>
      </c>
      <c r="AI7">
        <v>0</v>
      </c>
      <c r="AJ7">
        <v>1</v>
      </c>
      <c r="AK7">
        <v>-1</v>
      </c>
      <c r="AL7">
        <v>0</v>
      </c>
      <c r="AM7">
        <v>-1</v>
      </c>
      <c r="AN7">
        <v>0</v>
      </c>
      <c r="AO7">
        <v>0</v>
      </c>
      <c r="AP7" t="s">
        <v>68</v>
      </c>
    </row>
    <row r="8" spans="1:43">
      <c r="A8">
        <v>4</v>
      </c>
      <c r="B8">
        <v>4</v>
      </c>
      <c r="C8" t="s">
        <v>45</v>
      </c>
      <c r="D8">
        <v>19</v>
      </c>
      <c r="E8" t="s">
        <v>58</v>
      </c>
      <c r="F8" t="s">
        <v>64</v>
      </c>
      <c r="G8" t="s">
        <v>47</v>
      </c>
      <c r="H8" t="s">
        <v>48</v>
      </c>
      <c r="J8">
        <v>3</v>
      </c>
      <c r="K8">
        <v>3</v>
      </c>
      <c r="L8" t="s">
        <v>59</v>
      </c>
      <c r="M8">
        <v>3</v>
      </c>
      <c r="N8" t="s">
        <v>50</v>
      </c>
      <c r="O8">
        <v>1</v>
      </c>
      <c r="P8" t="s">
        <v>65</v>
      </c>
      <c r="Q8">
        <v>1</v>
      </c>
      <c r="R8">
        <v>1</v>
      </c>
      <c r="S8">
        <v>2</v>
      </c>
      <c r="T8">
        <v>1</v>
      </c>
      <c r="U8">
        <v>1</v>
      </c>
      <c r="V8">
        <v>0</v>
      </c>
      <c r="W8">
        <v>1</v>
      </c>
      <c r="X8">
        <v>1</v>
      </c>
      <c r="Y8">
        <v>0</v>
      </c>
      <c r="Z8">
        <v>0</v>
      </c>
      <c r="AA8" t="s">
        <v>69</v>
      </c>
      <c r="AC8" t="s">
        <v>54</v>
      </c>
      <c r="AD8">
        <v>2</v>
      </c>
      <c r="AE8" t="s">
        <v>67</v>
      </c>
      <c r="AF8">
        <v>1</v>
      </c>
      <c r="AG8">
        <v>1</v>
      </c>
      <c r="AH8">
        <v>3</v>
      </c>
      <c r="AI8">
        <v>1</v>
      </c>
      <c r="AJ8">
        <v>1</v>
      </c>
      <c r="AK8">
        <v>0</v>
      </c>
      <c r="AL8">
        <v>0</v>
      </c>
      <c r="AM8">
        <v>0</v>
      </c>
      <c r="AN8">
        <v>0</v>
      </c>
      <c r="AO8">
        <v>0</v>
      </c>
      <c r="AP8" t="s">
        <v>70</v>
      </c>
    </row>
    <row r="9" spans="1:43">
      <c r="A9">
        <v>5</v>
      </c>
      <c r="B9">
        <v>4</v>
      </c>
      <c r="C9" t="s">
        <v>45</v>
      </c>
      <c r="D9">
        <v>19</v>
      </c>
      <c r="E9" t="s">
        <v>71</v>
      </c>
      <c r="F9" t="s">
        <v>46</v>
      </c>
      <c r="G9" t="s">
        <v>47</v>
      </c>
      <c r="H9" t="s">
        <v>48</v>
      </c>
      <c r="J9">
        <v>2</v>
      </c>
      <c r="K9">
        <v>3</v>
      </c>
      <c r="L9" t="s">
        <v>59</v>
      </c>
      <c r="M9">
        <v>3</v>
      </c>
      <c r="N9" t="s">
        <v>50</v>
      </c>
      <c r="O9">
        <v>1</v>
      </c>
      <c r="P9" t="s">
        <v>65</v>
      </c>
      <c r="Q9">
        <v>1</v>
      </c>
      <c r="R9">
        <v>1</v>
      </c>
      <c r="S9">
        <v>2</v>
      </c>
      <c r="T9">
        <v>0</v>
      </c>
      <c r="U9">
        <v>-2</v>
      </c>
      <c r="V9">
        <v>0</v>
      </c>
      <c r="W9">
        <v>0</v>
      </c>
      <c r="X9">
        <v>-1</v>
      </c>
      <c r="Y9">
        <v>-1</v>
      </c>
      <c r="Z9">
        <v>-1</v>
      </c>
      <c r="AA9" t="s">
        <v>72</v>
      </c>
      <c r="AB9" t="s">
        <v>73</v>
      </c>
      <c r="AC9" t="s">
        <v>54</v>
      </c>
      <c r="AD9">
        <v>2</v>
      </c>
      <c r="AE9" t="s">
        <v>67</v>
      </c>
      <c r="AF9">
        <v>0</v>
      </c>
      <c r="AG9">
        <v>1</v>
      </c>
      <c r="AH9">
        <v>2</v>
      </c>
      <c r="AI9">
        <v>0</v>
      </c>
      <c r="AJ9">
        <v>-1</v>
      </c>
      <c r="AK9">
        <v>-1</v>
      </c>
      <c r="AL9">
        <v>-1</v>
      </c>
      <c r="AM9">
        <v>-1</v>
      </c>
      <c r="AN9">
        <v>-1</v>
      </c>
      <c r="AO9">
        <v>-2</v>
      </c>
      <c r="AP9" t="s">
        <v>74</v>
      </c>
    </row>
    <row r="10" spans="1:43">
      <c r="A10">
        <v>6</v>
      </c>
      <c r="B10">
        <v>4</v>
      </c>
      <c r="C10" t="s">
        <v>45</v>
      </c>
      <c r="D10">
        <v>19</v>
      </c>
      <c r="E10" t="s">
        <v>58</v>
      </c>
      <c r="F10" t="s">
        <v>64</v>
      </c>
      <c r="G10" t="s">
        <v>47</v>
      </c>
      <c r="H10" t="s">
        <v>75</v>
      </c>
      <c r="I10" t="s">
        <v>76</v>
      </c>
      <c r="J10">
        <v>2</v>
      </c>
      <c r="K10">
        <v>2</v>
      </c>
      <c r="L10" t="s">
        <v>59</v>
      </c>
      <c r="M10">
        <v>2</v>
      </c>
      <c r="N10" t="s">
        <v>50</v>
      </c>
      <c r="O10">
        <v>1</v>
      </c>
      <c r="P10" t="s">
        <v>65</v>
      </c>
      <c r="Q10">
        <v>1</v>
      </c>
      <c r="R10">
        <v>1</v>
      </c>
      <c r="S10">
        <v>2</v>
      </c>
      <c r="T10">
        <v>1</v>
      </c>
      <c r="U10">
        <v>2</v>
      </c>
      <c r="V10">
        <v>1</v>
      </c>
      <c r="W10">
        <v>2</v>
      </c>
      <c r="X10">
        <v>0</v>
      </c>
      <c r="Y10">
        <v>1</v>
      </c>
      <c r="Z10">
        <v>1</v>
      </c>
      <c r="AA10" t="s">
        <v>77</v>
      </c>
      <c r="AC10" t="s">
        <v>54</v>
      </c>
      <c r="AD10">
        <v>2</v>
      </c>
      <c r="AE10" t="s">
        <v>67</v>
      </c>
      <c r="AF10">
        <v>2</v>
      </c>
      <c r="AG10">
        <v>2</v>
      </c>
      <c r="AH10">
        <v>-3</v>
      </c>
      <c r="AI10">
        <v>1</v>
      </c>
      <c r="AJ10">
        <v>1</v>
      </c>
      <c r="AK10">
        <v>0</v>
      </c>
      <c r="AL10">
        <v>1</v>
      </c>
      <c r="AM10">
        <v>0</v>
      </c>
      <c r="AN10">
        <v>1</v>
      </c>
      <c r="AO10">
        <v>0</v>
      </c>
      <c r="AP10" t="s">
        <v>78</v>
      </c>
    </row>
    <row r="11" spans="1:43">
      <c r="A11">
        <v>7</v>
      </c>
      <c r="B11">
        <v>4</v>
      </c>
      <c r="C11" t="s">
        <v>45</v>
      </c>
      <c r="D11">
        <v>19</v>
      </c>
      <c r="E11" t="s">
        <v>71</v>
      </c>
      <c r="F11" t="s">
        <v>79</v>
      </c>
      <c r="G11" t="s">
        <v>80</v>
      </c>
      <c r="H11" t="s">
        <v>48</v>
      </c>
      <c r="J11">
        <v>1</v>
      </c>
      <c r="K11">
        <v>3</v>
      </c>
      <c r="L11" t="s">
        <v>59</v>
      </c>
      <c r="M11">
        <v>3</v>
      </c>
      <c r="N11" t="s">
        <v>81</v>
      </c>
      <c r="O11">
        <v>1</v>
      </c>
      <c r="P11" t="s">
        <v>65</v>
      </c>
      <c r="Q11">
        <v>1</v>
      </c>
      <c r="R11">
        <v>1</v>
      </c>
      <c r="S11">
        <v>2</v>
      </c>
      <c r="T11">
        <v>0</v>
      </c>
      <c r="U11">
        <v>-1</v>
      </c>
      <c r="V11">
        <v>0</v>
      </c>
      <c r="W11">
        <v>0</v>
      </c>
      <c r="X11">
        <v>-1</v>
      </c>
      <c r="Y11">
        <v>-1</v>
      </c>
      <c r="Z11">
        <v>-1</v>
      </c>
      <c r="AA11" t="s">
        <v>82</v>
      </c>
      <c r="AC11" t="s">
        <v>54</v>
      </c>
      <c r="AD11">
        <v>2</v>
      </c>
      <c r="AE11" t="s">
        <v>67</v>
      </c>
      <c r="AF11">
        <v>-1</v>
      </c>
      <c r="AG11">
        <v>0</v>
      </c>
      <c r="AH11">
        <v>2</v>
      </c>
      <c r="AI11">
        <v>0</v>
      </c>
      <c r="AJ11">
        <v>0</v>
      </c>
      <c r="AK11">
        <v>-1</v>
      </c>
      <c r="AL11">
        <v>-1</v>
      </c>
      <c r="AM11">
        <v>-1</v>
      </c>
      <c r="AN11">
        <v>-1</v>
      </c>
      <c r="AO11">
        <v>-1</v>
      </c>
      <c r="AP11" t="s">
        <v>83</v>
      </c>
    </row>
    <row r="12" spans="1:43">
      <c r="A12">
        <v>8</v>
      </c>
      <c r="B12">
        <v>4</v>
      </c>
      <c r="C12" t="s">
        <v>45</v>
      </c>
      <c r="D12">
        <v>19</v>
      </c>
      <c r="E12" t="s">
        <v>71</v>
      </c>
      <c r="F12" t="s">
        <v>79</v>
      </c>
      <c r="G12" t="s">
        <v>47</v>
      </c>
      <c r="H12" t="s">
        <v>48</v>
      </c>
      <c r="J12">
        <v>1</v>
      </c>
      <c r="K12">
        <v>3</v>
      </c>
      <c r="L12" t="s">
        <v>59</v>
      </c>
      <c r="M12">
        <v>3</v>
      </c>
      <c r="N12" t="s">
        <v>50</v>
      </c>
      <c r="O12">
        <v>1</v>
      </c>
      <c r="P12" t="s">
        <v>84</v>
      </c>
      <c r="Q12">
        <v>3</v>
      </c>
      <c r="R12">
        <v>3</v>
      </c>
      <c r="S12">
        <v>2</v>
      </c>
      <c r="T12">
        <v>2</v>
      </c>
      <c r="U12">
        <v>2</v>
      </c>
      <c r="V12">
        <v>0</v>
      </c>
      <c r="W12">
        <v>3</v>
      </c>
      <c r="X12">
        <v>2</v>
      </c>
      <c r="Y12">
        <v>3</v>
      </c>
      <c r="Z12">
        <v>3</v>
      </c>
      <c r="AA12" t="s">
        <v>85</v>
      </c>
      <c r="AB12" t="s">
        <v>86</v>
      </c>
      <c r="AC12" t="s">
        <v>54</v>
      </c>
      <c r="AD12">
        <v>2</v>
      </c>
      <c r="AE12" t="s">
        <v>65</v>
      </c>
      <c r="AF12">
        <v>1</v>
      </c>
      <c r="AG12">
        <v>2</v>
      </c>
      <c r="AH12">
        <v>2</v>
      </c>
      <c r="AI12">
        <v>3</v>
      </c>
      <c r="AJ12">
        <v>3</v>
      </c>
      <c r="AK12">
        <v>3</v>
      </c>
      <c r="AL12">
        <v>3</v>
      </c>
      <c r="AM12">
        <v>3</v>
      </c>
      <c r="AN12">
        <v>3</v>
      </c>
      <c r="AO12">
        <v>3</v>
      </c>
      <c r="AP12" t="s">
        <v>87</v>
      </c>
      <c r="AQ12" t="s">
        <v>88</v>
      </c>
    </row>
    <row r="13" spans="1:43">
      <c r="A13">
        <v>9</v>
      </c>
      <c r="B13">
        <v>4</v>
      </c>
      <c r="C13" t="s">
        <v>45</v>
      </c>
      <c r="D13">
        <v>18</v>
      </c>
      <c r="E13" t="s">
        <v>58</v>
      </c>
      <c r="F13" t="s">
        <v>64</v>
      </c>
      <c r="G13" t="s">
        <v>47</v>
      </c>
      <c r="H13" t="s">
        <v>48</v>
      </c>
      <c r="J13">
        <v>2</v>
      </c>
      <c r="K13">
        <v>2</v>
      </c>
      <c r="L13" t="s">
        <v>59</v>
      </c>
      <c r="M13">
        <v>3</v>
      </c>
      <c r="N13" t="s">
        <v>50</v>
      </c>
      <c r="O13">
        <v>1</v>
      </c>
      <c r="P13" t="s">
        <v>55</v>
      </c>
      <c r="Q13">
        <v>1</v>
      </c>
      <c r="R13">
        <v>1</v>
      </c>
      <c r="S13">
        <v>1</v>
      </c>
      <c r="T13">
        <v>-2</v>
      </c>
      <c r="U13">
        <v>-1</v>
      </c>
      <c r="V13">
        <v>-1</v>
      </c>
      <c r="W13">
        <v>0</v>
      </c>
      <c r="X13">
        <v>-3</v>
      </c>
      <c r="Y13">
        <v>-2</v>
      </c>
      <c r="Z13">
        <v>-2</v>
      </c>
      <c r="AA13" t="s">
        <v>89</v>
      </c>
      <c r="AB13" t="s">
        <v>90</v>
      </c>
      <c r="AC13" t="s">
        <v>54</v>
      </c>
      <c r="AD13">
        <v>2</v>
      </c>
      <c r="AE13" t="s">
        <v>84</v>
      </c>
      <c r="AF13">
        <v>-3</v>
      </c>
      <c r="AG13">
        <v>-3</v>
      </c>
      <c r="AH13">
        <v>0</v>
      </c>
      <c r="AI13">
        <v>-3</v>
      </c>
      <c r="AJ13">
        <v>-3</v>
      </c>
      <c r="AK13">
        <v>-3</v>
      </c>
      <c r="AL13">
        <v>-3</v>
      </c>
      <c r="AM13">
        <v>-3</v>
      </c>
      <c r="AN13">
        <v>-3</v>
      </c>
      <c r="AO13">
        <v>-3</v>
      </c>
      <c r="AP13" t="s">
        <v>91</v>
      </c>
      <c r="AQ13" t="s">
        <v>92</v>
      </c>
    </row>
    <row r="14" spans="1:43">
      <c r="A14">
        <v>10</v>
      </c>
      <c r="B14">
        <v>4</v>
      </c>
      <c r="C14" t="s">
        <v>45</v>
      </c>
      <c r="D14">
        <v>19</v>
      </c>
      <c r="E14" t="s">
        <v>71</v>
      </c>
      <c r="F14" t="s">
        <v>79</v>
      </c>
      <c r="G14" t="s">
        <v>47</v>
      </c>
      <c r="H14" t="s">
        <v>48</v>
      </c>
      <c r="J14">
        <v>0</v>
      </c>
      <c r="K14">
        <v>1</v>
      </c>
      <c r="L14" t="s">
        <v>59</v>
      </c>
      <c r="M14">
        <v>2</v>
      </c>
      <c r="N14" t="s">
        <v>50</v>
      </c>
      <c r="O14">
        <v>1</v>
      </c>
      <c r="P14" t="s">
        <v>55</v>
      </c>
      <c r="Q14">
        <v>1</v>
      </c>
      <c r="R14">
        <v>1</v>
      </c>
      <c r="S14">
        <v>1</v>
      </c>
      <c r="T14">
        <v>1</v>
      </c>
      <c r="U14">
        <v>0</v>
      </c>
      <c r="V14">
        <v>1</v>
      </c>
      <c r="W14">
        <v>1</v>
      </c>
      <c r="X14">
        <v>-1</v>
      </c>
      <c r="Y14">
        <v>0</v>
      </c>
      <c r="Z14">
        <v>1</v>
      </c>
      <c r="AC14" t="s">
        <v>54</v>
      </c>
      <c r="AD14">
        <v>2</v>
      </c>
      <c r="AE14" t="s">
        <v>84</v>
      </c>
      <c r="AF14">
        <v>-1</v>
      </c>
      <c r="AG14">
        <v>0</v>
      </c>
      <c r="AH14">
        <v>1</v>
      </c>
      <c r="AI14">
        <v>0</v>
      </c>
      <c r="AJ14">
        <v>-1</v>
      </c>
      <c r="AK14">
        <v>-1</v>
      </c>
      <c r="AL14">
        <v>0</v>
      </c>
      <c r="AM14">
        <v>-1</v>
      </c>
      <c r="AN14">
        <v>-1</v>
      </c>
      <c r="AO14">
        <v>-2</v>
      </c>
    </row>
    <row r="15" spans="1:43">
      <c r="A15">
        <v>11</v>
      </c>
      <c r="B15">
        <v>4</v>
      </c>
      <c r="C15" t="s">
        <v>45</v>
      </c>
      <c r="D15">
        <v>19</v>
      </c>
      <c r="E15" t="s">
        <v>71</v>
      </c>
      <c r="F15" t="s">
        <v>79</v>
      </c>
      <c r="G15" t="s">
        <v>47</v>
      </c>
      <c r="H15" t="s">
        <v>48</v>
      </c>
      <c r="J15">
        <v>2</v>
      </c>
      <c r="K15">
        <v>2</v>
      </c>
      <c r="L15" t="s">
        <v>59</v>
      </c>
      <c r="M15">
        <v>2</v>
      </c>
      <c r="N15" t="s">
        <v>50</v>
      </c>
      <c r="O15">
        <v>1</v>
      </c>
      <c r="P15" t="s">
        <v>55</v>
      </c>
      <c r="Q15">
        <v>1</v>
      </c>
      <c r="R15">
        <v>1</v>
      </c>
      <c r="S15">
        <v>2</v>
      </c>
      <c r="T15">
        <v>1</v>
      </c>
      <c r="U15">
        <v>-2</v>
      </c>
      <c r="V15">
        <v>1</v>
      </c>
      <c r="W15">
        <v>0</v>
      </c>
      <c r="X15">
        <v>-3</v>
      </c>
      <c r="Y15">
        <v>-1</v>
      </c>
      <c r="Z15">
        <v>0</v>
      </c>
      <c r="AA15" t="s">
        <v>93</v>
      </c>
      <c r="AB15" t="s">
        <v>94</v>
      </c>
      <c r="AC15" t="s">
        <v>54</v>
      </c>
      <c r="AD15">
        <v>2</v>
      </c>
      <c r="AE15" t="s">
        <v>84</v>
      </c>
      <c r="AF15">
        <v>-1</v>
      </c>
      <c r="AG15">
        <v>0</v>
      </c>
      <c r="AH15">
        <v>-2</v>
      </c>
      <c r="AI15">
        <v>-1</v>
      </c>
      <c r="AJ15">
        <v>-2</v>
      </c>
      <c r="AK15">
        <v>-2</v>
      </c>
      <c r="AL15">
        <v>-2</v>
      </c>
      <c r="AM15">
        <v>-3</v>
      </c>
      <c r="AN15">
        <v>-2</v>
      </c>
      <c r="AO15">
        <v>-1</v>
      </c>
      <c r="AP15" t="s">
        <v>95</v>
      </c>
      <c r="AQ15" t="s">
        <v>96</v>
      </c>
    </row>
    <row r="16" spans="1:43">
      <c r="A16">
        <v>12</v>
      </c>
      <c r="B16">
        <v>4</v>
      </c>
      <c r="C16" t="s">
        <v>45</v>
      </c>
      <c r="D16">
        <v>19</v>
      </c>
      <c r="E16" t="s">
        <v>71</v>
      </c>
      <c r="F16" t="s">
        <v>79</v>
      </c>
      <c r="G16" t="s">
        <v>47</v>
      </c>
      <c r="H16" t="s">
        <v>48</v>
      </c>
      <c r="J16">
        <v>-1</v>
      </c>
      <c r="K16">
        <v>1</v>
      </c>
      <c r="L16" t="s">
        <v>59</v>
      </c>
      <c r="M16">
        <v>2</v>
      </c>
      <c r="N16" t="s">
        <v>50</v>
      </c>
      <c r="O16">
        <v>1</v>
      </c>
      <c r="P16" t="s">
        <v>67</v>
      </c>
      <c r="Q16">
        <v>0</v>
      </c>
      <c r="R16">
        <v>0</v>
      </c>
      <c r="S16">
        <v>1</v>
      </c>
      <c r="T16">
        <v>1</v>
      </c>
      <c r="U16">
        <v>0</v>
      </c>
      <c r="V16">
        <v>-1</v>
      </c>
      <c r="W16">
        <v>0</v>
      </c>
      <c r="X16">
        <v>1</v>
      </c>
      <c r="Y16">
        <v>1</v>
      </c>
      <c r="Z16">
        <v>1</v>
      </c>
      <c r="AA16" t="s">
        <v>97</v>
      </c>
      <c r="AC16" t="s">
        <v>54</v>
      </c>
      <c r="AD16">
        <v>2</v>
      </c>
      <c r="AE16" t="s">
        <v>98</v>
      </c>
      <c r="AF16">
        <v>0</v>
      </c>
      <c r="AG16">
        <v>0</v>
      </c>
      <c r="AH16">
        <v>1</v>
      </c>
      <c r="AI16">
        <v>0</v>
      </c>
      <c r="AJ16">
        <v>1</v>
      </c>
      <c r="AK16">
        <v>1</v>
      </c>
      <c r="AL16">
        <v>1</v>
      </c>
      <c r="AM16">
        <v>1</v>
      </c>
      <c r="AN16">
        <v>1</v>
      </c>
      <c r="AO16">
        <v>1</v>
      </c>
    </row>
    <row r="17" spans="1:43">
      <c r="A17">
        <v>13</v>
      </c>
      <c r="B17">
        <v>4</v>
      </c>
      <c r="C17" t="s">
        <v>45</v>
      </c>
      <c r="D17">
        <v>19</v>
      </c>
      <c r="E17" t="s">
        <v>71</v>
      </c>
      <c r="F17" t="s">
        <v>79</v>
      </c>
      <c r="G17" t="s">
        <v>47</v>
      </c>
      <c r="H17" t="s">
        <v>48</v>
      </c>
      <c r="J17">
        <v>-2</v>
      </c>
      <c r="K17">
        <v>2</v>
      </c>
      <c r="L17" t="s">
        <v>49</v>
      </c>
      <c r="M17">
        <v>1</v>
      </c>
      <c r="N17" t="s">
        <v>50</v>
      </c>
      <c r="O17">
        <v>1</v>
      </c>
      <c r="P17" t="s">
        <v>67</v>
      </c>
      <c r="Q17">
        <v>1</v>
      </c>
      <c r="R17">
        <v>0</v>
      </c>
      <c r="S17">
        <v>-1</v>
      </c>
      <c r="T17">
        <v>1</v>
      </c>
      <c r="U17">
        <v>1</v>
      </c>
      <c r="V17">
        <v>-1</v>
      </c>
      <c r="W17">
        <v>0</v>
      </c>
      <c r="X17">
        <v>1</v>
      </c>
      <c r="Y17">
        <v>1</v>
      </c>
      <c r="Z17">
        <v>0</v>
      </c>
      <c r="AA17" t="s">
        <v>99</v>
      </c>
      <c r="AC17" t="s">
        <v>54</v>
      </c>
      <c r="AD17">
        <v>2</v>
      </c>
      <c r="AE17" t="s">
        <v>98</v>
      </c>
      <c r="AF17">
        <v>1</v>
      </c>
      <c r="AG17">
        <v>-2</v>
      </c>
      <c r="AH17">
        <v>1</v>
      </c>
      <c r="AI17">
        <v>0</v>
      </c>
      <c r="AJ17">
        <v>-1</v>
      </c>
      <c r="AK17">
        <v>1</v>
      </c>
      <c r="AL17">
        <v>-1</v>
      </c>
      <c r="AM17">
        <v>-1</v>
      </c>
      <c r="AN17">
        <v>-1</v>
      </c>
      <c r="AO17">
        <v>-1</v>
      </c>
    </row>
    <row r="18" spans="1:43">
      <c r="A18">
        <v>14</v>
      </c>
      <c r="B18">
        <v>4</v>
      </c>
      <c r="C18" t="s">
        <v>45</v>
      </c>
      <c r="D18">
        <v>18</v>
      </c>
      <c r="E18" t="s">
        <v>71</v>
      </c>
      <c r="F18" t="s">
        <v>79</v>
      </c>
      <c r="G18" t="s">
        <v>47</v>
      </c>
      <c r="H18" t="s">
        <v>48</v>
      </c>
      <c r="J18">
        <v>-2</v>
      </c>
      <c r="K18">
        <v>1</v>
      </c>
      <c r="L18" t="s">
        <v>59</v>
      </c>
      <c r="M18">
        <v>2</v>
      </c>
      <c r="N18" t="s">
        <v>50</v>
      </c>
      <c r="O18">
        <v>1</v>
      </c>
      <c r="P18" t="s">
        <v>67</v>
      </c>
      <c r="Q18">
        <v>1</v>
      </c>
      <c r="R18">
        <v>2</v>
      </c>
      <c r="S18">
        <v>1</v>
      </c>
      <c r="T18">
        <v>1</v>
      </c>
      <c r="U18">
        <v>0</v>
      </c>
      <c r="V18">
        <v>0</v>
      </c>
      <c r="W18">
        <v>1</v>
      </c>
      <c r="X18">
        <v>1</v>
      </c>
      <c r="Y18">
        <v>1</v>
      </c>
      <c r="Z18">
        <v>1</v>
      </c>
      <c r="AA18" t="s">
        <v>100</v>
      </c>
      <c r="AC18" t="s">
        <v>54</v>
      </c>
      <c r="AD18">
        <v>2</v>
      </c>
      <c r="AE18" t="s">
        <v>98</v>
      </c>
      <c r="AF18">
        <v>1</v>
      </c>
      <c r="AG18">
        <v>1</v>
      </c>
      <c r="AH18">
        <v>1</v>
      </c>
      <c r="AI18">
        <v>2</v>
      </c>
      <c r="AJ18">
        <v>2</v>
      </c>
      <c r="AK18">
        <v>2</v>
      </c>
      <c r="AL18">
        <v>2</v>
      </c>
      <c r="AM18">
        <v>1</v>
      </c>
      <c r="AN18">
        <v>1</v>
      </c>
      <c r="AO18">
        <v>1</v>
      </c>
    </row>
    <row r="19" spans="1:43">
      <c r="A19">
        <v>15</v>
      </c>
      <c r="B19">
        <v>4</v>
      </c>
      <c r="C19" t="s">
        <v>45</v>
      </c>
      <c r="D19">
        <v>20</v>
      </c>
      <c r="E19" t="s">
        <v>71</v>
      </c>
      <c r="F19" t="s">
        <v>79</v>
      </c>
      <c r="G19" t="s">
        <v>47</v>
      </c>
      <c r="H19" t="s">
        <v>48</v>
      </c>
      <c r="J19">
        <v>-1</v>
      </c>
      <c r="K19">
        <v>2</v>
      </c>
      <c r="L19" t="s">
        <v>59</v>
      </c>
      <c r="M19">
        <v>3</v>
      </c>
      <c r="N19" t="s">
        <v>50</v>
      </c>
      <c r="O19">
        <v>1</v>
      </c>
      <c r="P19" t="s">
        <v>67</v>
      </c>
      <c r="Q19">
        <v>1</v>
      </c>
      <c r="R19">
        <v>2</v>
      </c>
      <c r="S19">
        <v>1</v>
      </c>
      <c r="T19">
        <v>2</v>
      </c>
      <c r="U19">
        <v>1</v>
      </c>
      <c r="V19">
        <v>1</v>
      </c>
      <c r="W19">
        <v>0</v>
      </c>
      <c r="X19">
        <v>1</v>
      </c>
      <c r="Y19">
        <v>0</v>
      </c>
      <c r="Z19">
        <v>0</v>
      </c>
      <c r="AA19" t="s">
        <v>101</v>
      </c>
      <c r="AB19" t="s">
        <v>102</v>
      </c>
      <c r="AC19" t="s">
        <v>54</v>
      </c>
      <c r="AD19">
        <v>2</v>
      </c>
      <c r="AE19" t="s">
        <v>98</v>
      </c>
      <c r="AF19">
        <v>-1</v>
      </c>
      <c r="AG19">
        <v>0</v>
      </c>
      <c r="AH19">
        <v>-1</v>
      </c>
      <c r="AI19">
        <v>0</v>
      </c>
      <c r="AJ19">
        <v>0</v>
      </c>
      <c r="AK19">
        <v>-1</v>
      </c>
      <c r="AL19">
        <v>-1</v>
      </c>
      <c r="AM19">
        <v>-1</v>
      </c>
      <c r="AN19">
        <v>-1</v>
      </c>
      <c r="AO19">
        <v>-1</v>
      </c>
      <c r="AP19" t="s">
        <v>103</v>
      </c>
      <c r="AQ19" t="s">
        <v>104</v>
      </c>
    </row>
    <row r="20" spans="1:43">
      <c r="A20">
        <v>16</v>
      </c>
      <c r="B20">
        <v>4</v>
      </c>
      <c r="C20" t="s">
        <v>45</v>
      </c>
      <c r="D20">
        <v>21</v>
      </c>
      <c r="E20" t="s">
        <v>58</v>
      </c>
      <c r="F20" t="s">
        <v>64</v>
      </c>
      <c r="G20" t="s">
        <v>105</v>
      </c>
      <c r="H20" t="s">
        <v>48</v>
      </c>
      <c r="J20">
        <v>0</v>
      </c>
      <c r="K20">
        <v>2</v>
      </c>
      <c r="L20" t="s">
        <v>59</v>
      </c>
      <c r="M20">
        <v>3</v>
      </c>
      <c r="N20" t="s">
        <v>50</v>
      </c>
      <c r="O20">
        <v>1</v>
      </c>
      <c r="P20" t="s">
        <v>84</v>
      </c>
      <c r="Q20">
        <v>2</v>
      </c>
      <c r="R20">
        <v>3</v>
      </c>
      <c r="S20">
        <v>1</v>
      </c>
      <c r="T20">
        <v>2</v>
      </c>
      <c r="U20">
        <v>3</v>
      </c>
      <c r="V20">
        <v>2</v>
      </c>
      <c r="W20">
        <v>2</v>
      </c>
      <c r="X20">
        <v>1</v>
      </c>
      <c r="Y20">
        <v>0</v>
      </c>
      <c r="Z20">
        <v>1</v>
      </c>
      <c r="AA20" t="s">
        <v>106</v>
      </c>
      <c r="AB20" t="s">
        <v>107</v>
      </c>
      <c r="AC20" t="s">
        <v>54</v>
      </c>
      <c r="AD20">
        <v>2</v>
      </c>
      <c r="AE20" t="s">
        <v>65</v>
      </c>
      <c r="AF20">
        <v>-1</v>
      </c>
      <c r="AG20">
        <v>-1</v>
      </c>
      <c r="AH20">
        <v>1</v>
      </c>
      <c r="AI20">
        <v>0</v>
      </c>
      <c r="AJ20">
        <v>-2</v>
      </c>
      <c r="AK20">
        <v>-1</v>
      </c>
      <c r="AL20">
        <v>-2</v>
      </c>
      <c r="AM20">
        <v>0</v>
      </c>
      <c r="AN20">
        <v>0</v>
      </c>
      <c r="AO20">
        <v>-2</v>
      </c>
      <c r="AP20" t="s">
        <v>108</v>
      </c>
      <c r="AQ20" t="s">
        <v>109</v>
      </c>
    </row>
    <row r="21" spans="1:43">
      <c r="A21">
        <v>17</v>
      </c>
      <c r="B21">
        <v>4</v>
      </c>
      <c r="C21" t="s">
        <v>45</v>
      </c>
      <c r="D21">
        <v>20</v>
      </c>
      <c r="E21" t="s">
        <v>71</v>
      </c>
      <c r="F21" t="s">
        <v>79</v>
      </c>
      <c r="G21" t="s">
        <v>47</v>
      </c>
      <c r="H21" t="s">
        <v>48</v>
      </c>
      <c r="J21">
        <v>2</v>
      </c>
      <c r="K21">
        <v>3</v>
      </c>
      <c r="L21" t="s">
        <v>59</v>
      </c>
      <c r="M21">
        <v>3</v>
      </c>
      <c r="N21" t="s">
        <v>50</v>
      </c>
      <c r="O21">
        <v>1</v>
      </c>
      <c r="P21" t="s">
        <v>84</v>
      </c>
      <c r="Q21">
        <v>2</v>
      </c>
      <c r="R21">
        <v>2</v>
      </c>
      <c r="S21">
        <v>2</v>
      </c>
      <c r="T21">
        <v>3</v>
      </c>
      <c r="U21">
        <v>3</v>
      </c>
      <c r="V21">
        <v>3</v>
      </c>
      <c r="W21">
        <v>3</v>
      </c>
      <c r="X21">
        <v>3</v>
      </c>
      <c r="Y21">
        <v>3</v>
      </c>
      <c r="Z21">
        <v>3</v>
      </c>
      <c r="AA21" t="s">
        <v>110</v>
      </c>
      <c r="AB21" t="s">
        <v>111</v>
      </c>
      <c r="AC21" t="s">
        <v>54</v>
      </c>
      <c r="AD21">
        <v>2</v>
      </c>
      <c r="AE21" t="s">
        <v>65</v>
      </c>
      <c r="AF21">
        <v>2</v>
      </c>
      <c r="AG21">
        <v>2</v>
      </c>
      <c r="AH21">
        <v>2</v>
      </c>
      <c r="AI21">
        <v>3</v>
      </c>
      <c r="AJ21">
        <v>3</v>
      </c>
      <c r="AK21">
        <v>3</v>
      </c>
      <c r="AL21">
        <v>3</v>
      </c>
      <c r="AM21">
        <v>3</v>
      </c>
      <c r="AN21">
        <v>3</v>
      </c>
      <c r="AO21">
        <v>3</v>
      </c>
      <c r="AP21" t="s">
        <v>112</v>
      </c>
    </row>
    <row r="22" spans="1:43">
      <c r="A22">
        <v>18</v>
      </c>
      <c r="B22">
        <v>4</v>
      </c>
      <c r="C22" t="s">
        <v>45</v>
      </c>
      <c r="D22">
        <v>20</v>
      </c>
      <c r="E22" t="s">
        <v>71</v>
      </c>
      <c r="F22" t="s">
        <v>79</v>
      </c>
      <c r="G22" t="s">
        <v>47</v>
      </c>
      <c r="H22" t="s">
        <v>48</v>
      </c>
      <c r="J22">
        <v>-1</v>
      </c>
      <c r="K22">
        <v>2</v>
      </c>
      <c r="L22" t="s">
        <v>59</v>
      </c>
      <c r="M22">
        <v>2</v>
      </c>
      <c r="N22" t="s">
        <v>50</v>
      </c>
      <c r="O22">
        <v>1</v>
      </c>
      <c r="P22" t="s">
        <v>67</v>
      </c>
      <c r="Q22">
        <v>2</v>
      </c>
      <c r="R22">
        <v>2</v>
      </c>
      <c r="S22">
        <v>-1</v>
      </c>
      <c r="T22">
        <v>1</v>
      </c>
      <c r="U22">
        <v>1</v>
      </c>
      <c r="V22">
        <v>0</v>
      </c>
      <c r="W22">
        <v>0</v>
      </c>
      <c r="X22">
        <v>1</v>
      </c>
      <c r="Y22">
        <v>0</v>
      </c>
      <c r="Z22">
        <v>2</v>
      </c>
      <c r="AA22" t="s">
        <v>113</v>
      </c>
      <c r="AB22" t="s">
        <v>114</v>
      </c>
      <c r="AC22" t="s">
        <v>54</v>
      </c>
      <c r="AD22">
        <v>2</v>
      </c>
      <c r="AE22" t="s">
        <v>98</v>
      </c>
      <c r="AF22">
        <v>-3</v>
      </c>
      <c r="AG22">
        <v>-1</v>
      </c>
      <c r="AH22">
        <v>-3</v>
      </c>
      <c r="AI22">
        <v>0</v>
      </c>
      <c r="AJ22">
        <v>-1</v>
      </c>
      <c r="AK22">
        <v>0</v>
      </c>
      <c r="AL22">
        <v>1</v>
      </c>
      <c r="AM22">
        <v>0</v>
      </c>
      <c r="AN22">
        <v>0</v>
      </c>
      <c r="AO22">
        <v>0</v>
      </c>
      <c r="AP22" t="s">
        <v>115</v>
      </c>
      <c r="AQ22" t="s">
        <v>116</v>
      </c>
    </row>
    <row r="23" spans="1:43">
      <c r="A23">
        <v>19</v>
      </c>
      <c r="B23">
        <v>4</v>
      </c>
      <c r="C23" t="s">
        <v>45</v>
      </c>
      <c r="D23">
        <v>19</v>
      </c>
      <c r="E23" t="s">
        <v>71</v>
      </c>
      <c r="F23" t="s">
        <v>79</v>
      </c>
      <c r="G23" t="s">
        <v>47</v>
      </c>
      <c r="H23" t="s">
        <v>48</v>
      </c>
      <c r="J23">
        <v>2</v>
      </c>
      <c r="K23">
        <v>2</v>
      </c>
      <c r="L23" t="s">
        <v>59</v>
      </c>
      <c r="M23">
        <v>3</v>
      </c>
      <c r="N23" t="s">
        <v>50</v>
      </c>
      <c r="O23">
        <v>1</v>
      </c>
      <c r="P23" t="s">
        <v>67</v>
      </c>
      <c r="Q23">
        <v>-2</v>
      </c>
      <c r="R23">
        <v>0</v>
      </c>
      <c r="S23">
        <v>-1</v>
      </c>
      <c r="T23">
        <v>1</v>
      </c>
      <c r="U23">
        <v>1</v>
      </c>
      <c r="V23">
        <v>1</v>
      </c>
      <c r="W23">
        <v>1</v>
      </c>
      <c r="X23">
        <v>1</v>
      </c>
      <c r="Y23">
        <v>0</v>
      </c>
      <c r="Z23">
        <v>2</v>
      </c>
      <c r="AA23" t="s">
        <v>117</v>
      </c>
      <c r="AB23" t="s">
        <v>118</v>
      </c>
      <c r="AC23" t="s">
        <v>54</v>
      </c>
      <c r="AD23">
        <v>2</v>
      </c>
      <c r="AE23" t="s">
        <v>98</v>
      </c>
      <c r="AF23">
        <v>-3</v>
      </c>
      <c r="AG23">
        <v>-1</v>
      </c>
      <c r="AH23">
        <v>-2</v>
      </c>
      <c r="AI23">
        <v>-2</v>
      </c>
      <c r="AJ23">
        <v>-3</v>
      </c>
      <c r="AK23">
        <v>0</v>
      </c>
      <c r="AL23">
        <v>0</v>
      </c>
      <c r="AM23">
        <v>0</v>
      </c>
      <c r="AN23">
        <v>0</v>
      </c>
      <c r="AO23">
        <v>0</v>
      </c>
      <c r="AP23" t="s">
        <v>119</v>
      </c>
      <c r="AQ23" t="s">
        <v>120</v>
      </c>
    </row>
    <row r="24" spans="1:43">
      <c r="A24">
        <v>20</v>
      </c>
      <c r="B24">
        <v>4</v>
      </c>
      <c r="C24" t="s">
        <v>45</v>
      </c>
      <c r="D24">
        <v>19</v>
      </c>
      <c r="E24" t="s">
        <v>58</v>
      </c>
      <c r="F24" t="s">
        <v>64</v>
      </c>
      <c r="G24" t="s">
        <v>47</v>
      </c>
      <c r="H24" t="s">
        <v>48</v>
      </c>
      <c r="J24">
        <v>2</v>
      </c>
      <c r="K24">
        <v>2</v>
      </c>
      <c r="L24" t="s">
        <v>59</v>
      </c>
      <c r="M24">
        <v>3</v>
      </c>
      <c r="N24" t="s">
        <v>50</v>
      </c>
      <c r="O24">
        <v>1</v>
      </c>
      <c r="P24" t="s">
        <v>51</v>
      </c>
      <c r="Q24">
        <v>2</v>
      </c>
      <c r="R24">
        <v>1</v>
      </c>
      <c r="S24">
        <v>2</v>
      </c>
      <c r="T24">
        <v>1</v>
      </c>
      <c r="U24">
        <v>1</v>
      </c>
      <c r="V24">
        <v>1</v>
      </c>
      <c r="W24">
        <v>2</v>
      </c>
      <c r="X24">
        <v>2</v>
      </c>
      <c r="Y24">
        <v>2</v>
      </c>
      <c r="Z24">
        <v>2</v>
      </c>
      <c r="AA24" t="s">
        <v>110</v>
      </c>
      <c r="AB24" t="s">
        <v>121</v>
      </c>
      <c r="AC24" t="s">
        <v>54</v>
      </c>
      <c r="AD24">
        <v>2</v>
      </c>
      <c r="AE24" t="s">
        <v>55</v>
      </c>
      <c r="AF24">
        <v>0</v>
      </c>
      <c r="AG24">
        <v>0</v>
      </c>
      <c r="AH24">
        <v>0</v>
      </c>
      <c r="AI24">
        <v>0</v>
      </c>
      <c r="AJ24">
        <v>0</v>
      </c>
      <c r="AK24">
        <v>0</v>
      </c>
      <c r="AL24">
        <v>0</v>
      </c>
      <c r="AM24">
        <v>0</v>
      </c>
      <c r="AN24">
        <v>0</v>
      </c>
      <c r="AO24">
        <v>0</v>
      </c>
      <c r="AP24" t="s">
        <v>122</v>
      </c>
    </row>
    <row r="25" spans="1:43">
      <c r="A25">
        <v>21</v>
      </c>
      <c r="B25">
        <v>4</v>
      </c>
      <c r="C25" t="s">
        <v>123</v>
      </c>
      <c r="D25">
        <v>19</v>
      </c>
      <c r="E25" t="s">
        <v>71</v>
      </c>
      <c r="F25" t="s">
        <v>79</v>
      </c>
      <c r="G25" t="s">
        <v>47</v>
      </c>
      <c r="H25" t="s">
        <v>48</v>
      </c>
      <c r="J25">
        <v>2</v>
      </c>
      <c r="K25">
        <v>2</v>
      </c>
      <c r="L25" t="s">
        <v>59</v>
      </c>
      <c r="M25">
        <v>0</v>
      </c>
      <c r="N25" t="s">
        <v>124</v>
      </c>
      <c r="O25">
        <v>2</v>
      </c>
      <c r="P25" t="s">
        <v>84</v>
      </c>
      <c r="Q25">
        <v>-3</v>
      </c>
      <c r="R25">
        <v>0</v>
      </c>
      <c r="S25">
        <v>2</v>
      </c>
      <c r="T25">
        <v>1</v>
      </c>
      <c r="U25">
        <v>1</v>
      </c>
      <c r="V25">
        <v>1</v>
      </c>
      <c r="W25">
        <v>1</v>
      </c>
      <c r="X25">
        <v>1</v>
      </c>
      <c r="Y25">
        <v>1</v>
      </c>
      <c r="Z25">
        <v>1</v>
      </c>
      <c r="AA25" t="s">
        <v>125</v>
      </c>
      <c r="AC25" t="s">
        <v>50</v>
      </c>
      <c r="AD25">
        <v>1</v>
      </c>
      <c r="AE25" t="s">
        <v>55</v>
      </c>
      <c r="AF25">
        <v>0</v>
      </c>
      <c r="AG25">
        <v>2</v>
      </c>
      <c r="AH25">
        <v>2</v>
      </c>
      <c r="AI25">
        <v>2</v>
      </c>
      <c r="AJ25">
        <v>2</v>
      </c>
      <c r="AK25">
        <v>1</v>
      </c>
      <c r="AL25">
        <v>1</v>
      </c>
      <c r="AM25">
        <v>1</v>
      </c>
      <c r="AN25">
        <v>2</v>
      </c>
      <c r="AO25">
        <v>2</v>
      </c>
      <c r="AP25" t="s">
        <v>126</v>
      </c>
      <c r="AQ25" t="s">
        <v>127</v>
      </c>
    </row>
    <row r="26" spans="1:43">
      <c r="A26">
        <v>22</v>
      </c>
      <c r="B26">
        <v>4</v>
      </c>
      <c r="C26" t="s">
        <v>123</v>
      </c>
      <c r="D26">
        <v>19</v>
      </c>
      <c r="E26" t="s">
        <v>71</v>
      </c>
      <c r="F26" t="s">
        <v>79</v>
      </c>
      <c r="G26" t="s">
        <v>47</v>
      </c>
      <c r="H26" t="s">
        <v>48</v>
      </c>
      <c r="J26">
        <v>2</v>
      </c>
      <c r="K26">
        <v>3</v>
      </c>
      <c r="L26" t="s">
        <v>59</v>
      </c>
      <c r="M26">
        <v>2</v>
      </c>
      <c r="N26" t="s">
        <v>124</v>
      </c>
      <c r="O26">
        <v>2</v>
      </c>
      <c r="P26" t="s">
        <v>84</v>
      </c>
      <c r="Q26">
        <v>0</v>
      </c>
      <c r="R26">
        <v>1</v>
      </c>
      <c r="S26">
        <v>2</v>
      </c>
      <c r="T26">
        <v>2</v>
      </c>
      <c r="U26">
        <v>0</v>
      </c>
      <c r="V26">
        <v>1</v>
      </c>
      <c r="W26">
        <v>1</v>
      </c>
      <c r="X26">
        <v>-1</v>
      </c>
      <c r="Y26">
        <v>0</v>
      </c>
      <c r="Z26">
        <v>0</v>
      </c>
      <c r="AA26" t="s">
        <v>128</v>
      </c>
      <c r="AB26" t="s">
        <v>129</v>
      </c>
      <c r="AC26" t="s">
        <v>50</v>
      </c>
      <c r="AD26">
        <v>1</v>
      </c>
      <c r="AE26" t="s">
        <v>55</v>
      </c>
      <c r="AF26">
        <v>2</v>
      </c>
      <c r="AG26">
        <v>2</v>
      </c>
      <c r="AH26">
        <v>3</v>
      </c>
      <c r="AI26">
        <v>2</v>
      </c>
      <c r="AJ26">
        <v>1</v>
      </c>
      <c r="AK26">
        <v>1</v>
      </c>
      <c r="AL26">
        <v>2</v>
      </c>
      <c r="AM26">
        <v>0</v>
      </c>
      <c r="AN26">
        <v>1</v>
      </c>
      <c r="AO26">
        <v>1</v>
      </c>
      <c r="AP26" t="s">
        <v>130</v>
      </c>
      <c r="AQ26" t="s">
        <v>131</v>
      </c>
    </row>
    <row r="27" spans="1:43">
      <c r="A27">
        <v>23</v>
      </c>
      <c r="B27">
        <v>4</v>
      </c>
      <c r="C27" t="s">
        <v>123</v>
      </c>
      <c r="D27">
        <v>20</v>
      </c>
      <c r="E27" t="s">
        <v>71</v>
      </c>
      <c r="F27" t="s">
        <v>79</v>
      </c>
      <c r="G27" t="s">
        <v>47</v>
      </c>
      <c r="H27" t="s">
        <v>48</v>
      </c>
      <c r="J27">
        <v>1</v>
      </c>
      <c r="K27">
        <v>2</v>
      </c>
      <c r="L27" t="s">
        <v>59</v>
      </c>
      <c r="M27">
        <v>1</v>
      </c>
      <c r="N27" t="s">
        <v>124</v>
      </c>
      <c r="O27">
        <v>2</v>
      </c>
      <c r="P27" t="s">
        <v>84</v>
      </c>
      <c r="Q27">
        <v>0</v>
      </c>
      <c r="R27">
        <v>1</v>
      </c>
      <c r="S27">
        <v>0</v>
      </c>
      <c r="T27">
        <v>2</v>
      </c>
      <c r="U27">
        <v>2</v>
      </c>
      <c r="V27">
        <v>1</v>
      </c>
      <c r="W27">
        <v>2</v>
      </c>
      <c r="X27">
        <v>2</v>
      </c>
      <c r="Y27">
        <v>1</v>
      </c>
      <c r="Z27">
        <v>0</v>
      </c>
      <c r="AA27" t="s">
        <v>132</v>
      </c>
      <c r="AC27" t="s">
        <v>50</v>
      </c>
      <c r="AD27">
        <v>1</v>
      </c>
      <c r="AE27" t="s">
        <v>55</v>
      </c>
      <c r="AF27">
        <v>1</v>
      </c>
      <c r="AG27">
        <v>2</v>
      </c>
      <c r="AH27">
        <v>3</v>
      </c>
      <c r="AI27">
        <v>2</v>
      </c>
      <c r="AJ27">
        <v>1</v>
      </c>
      <c r="AK27">
        <v>1</v>
      </c>
      <c r="AL27">
        <v>2</v>
      </c>
      <c r="AM27">
        <v>1</v>
      </c>
      <c r="AN27">
        <v>2</v>
      </c>
      <c r="AO27">
        <v>1</v>
      </c>
      <c r="AP27" t="s">
        <v>126</v>
      </c>
      <c r="AQ27" t="s">
        <v>133</v>
      </c>
    </row>
    <row r="28" spans="1:43">
      <c r="A28">
        <v>24</v>
      </c>
      <c r="B28">
        <v>4</v>
      </c>
      <c r="C28" t="s">
        <v>123</v>
      </c>
      <c r="D28">
        <v>18</v>
      </c>
      <c r="E28" t="s">
        <v>71</v>
      </c>
      <c r="F28" t="s">
        <v>79</v>
      </c>
      <c r="G28" t="s">
        <v>47</v>
      </c>
      <c r="H28" t="s">
        <v>48</v>
      </c>
      <c r="J28">
        <v>2</v>
      </c>
      <c r="K28">
        <v>3</v>
      </c>
      <c r="L28" t="s">
        <v>59</v>
      </c>
      <c r="M28">
        <v>2</v>
      </c>
      <c r="N28" t="s">
        <v>124</v>
      </c>
      <c r="O28">
        <v>2</v>
      </c>
      <c r="P28" t="s">
        <v>67</v>
      </c>
      <c r="Q28">
        <v>2</v>
      </c>
      <c r="R28">
        <v>2</v>
      </c>
      <c r="S28">
        <v>3</v>
      </c>
      <c r="T28">
        <v>2</v>
      </c>
      <c r="U28">
        <v>3</v>
      </c>
      <c r="V28">
        <v>2</v>
      </c>
      <c r="W28">
        <v>3</v>
      </c>
      <c r="X28">
        <v>1</v>
      </c>
      <c r="Y28">
        <v>2</v>
      </c>
      <c r="Z28">
        <v>1</v>
      </c>
      <c r="AA28" t="s">
        <v>134</v>
      </c>
      <c r="AB28" t="s">
        <v>135</v>
      </c>
      <c r="AC28" t="s">
        <v>50</v>
      </c>
      <c r="AD28">
        <v>1</v>
      </c>
      <c r="AE28" t="s">
        <v>65</v>
      </c>
      <c r="AF28">
        <v>3</v>
      </c>
      <c r="AG28">
        <v>3</v>
      </c>
      <c r="AH28">
        <v>3</v>
      </c>
      <c r="AI28">
        <v>3</v>
      </c>
      <c r="AJ28">
        <v>3</v>
      </c>
      <c r="AK28">
        <v>3</v>
      </c>
      <c r="AL28">
        <v>3</v>
      </c>
      <c r="AM28">
        <v>2</v>
      </c>
      <c r="AN28">
        <v>2</v>
      </c>
      <c r="AO28">
        <v>3</v>
      </c>
      <c r="AP28" t="s">
        <v>136</v>
      </c>
      <c r="AQ28" t="s">
        <v>137</v>
      </c>
    </row>
    <row r="29" spans="1:43">
      <c r="A29">
        <v>25</v>
      </c>
      <c r="B29">
        <v>4</v>
      </c>
      <c r="C29" t="s">
        <v>123</v>
      </c>
      <c r="D29">
        <v>20</v>
      </c>
      <c r="E29" t="s">
        <v>71</v>
      </c>
      <c r="F29" t="s">
        <v>79</v>
      </c>
      <c r="G29" t="s">
        <v>47</v>
      </c>
      <c r="H29" t="s">
        <v>48</v>
      </c>
      <c r="J29">
        <v>0</v>
      </c>
      <c r="K29">
        <v>3</v>
      </c>
      <c r="L29" t="s">
        <v>49</v>
      </c>
      <c r="M29">
        <v>1</v>
      </c>
      <c r="N29" t="s">
        <v>124</v>
      </c>
      <c r="O29">
        <v>2</v>
      </c>
      <c r="P29" t="s">
        <v>67</v>
      </c>
      <c r="Q29">
        <v>2</v>
      </c>
      <c r="R29">
        <v>2</v>
      </c>
      <c r="S29">
        <v>3</v>
      </c>
      <c r="T29">
        <v>2</v>
      </c>
      <c r="U29">
        <v>3</v>
      </c>
      <c r="V29">
        <v>2</v>
      </c>
      <c r="W29">
        <v>3</v>
      </c>
      <c r="X29">
        <v>1</v>
      </c>
      <c r="Y29">
        <v>3</v>
      </c>
      <c r="Z29">
        <v>1</v>
      </c>
      <c r="AA29" t="s">
        <v>138</v>
      </c>
      <c r="AB29" t="s">
        <v>139</v>
      </c>
      <c r="AC29" t="s">
        <v>50</v>
      </c>
      <c r="AD29">
        <v>1</v>
      </c>
      <c r="AE29" t="s">
        <v>65</v>
      </c>
      <c r="AF29">
        <v>3</v>
      </c>
      <c r="AG29">
        <v>3</v>
      </c>
      <c r="AH29">
        <v>3</v>
      </c>
      <c r="AI29">
        <v>3</v>
      </c>
      <c r="AJ29">
        <v>3</v>
      </c>
      <c r="AK29">
        <v>3</v>
      </c>
      <c r="AL29">
        <v>3</v>
      </c>
      <c r="AM29">
        <v>2</v>
      </c>
      <c r="AN29">
        <v>2</v>
      </c>
      <c r="AO29">
        <v>2</v>
      </c>
      <c r="AP29" t="s">
        <v>140</v>
      </c>
      <c r="AQ29" t="s">
        <v>141</v>
      </c>
    </row>
    <row r="30" spans="1:43">
      <c r="A30">
        <v>26</v>
      </c>
      <c r="B30">
        <v>4</v>
      </c>
      <c r="C30" t="s">
        <v>123</v>
      </c>
      <c r="D30">
        <v>18</v>
      </c>
      <c r="E30" t="s">
        <v>71</v>
      </c>
      <c r="F30" t="s">
        <v>79</v>
      </c>
      <c r="G30" t="s">
        <v>47</v>
      </c>
      <c r="H30" t="s">
        <v>75</v>
      </c>
      <c r="I30" t="s">
        <v>142</v>
      </c>
      <c r="J30">
        <v>2</v>
      </c>
      <c r="K30">
        <v>2</v>
      </c>
      <c r="L30" t="s">
        <v>59</v>
      </c>
      <c r="M30">
        <v>2</v>
      </c>
      <c r="N30" t="s">
        <v>124</v>
      </c>
      <c r="O30">
        <v>2</v>
      </c>
      <c r="P30" t="s">
        <v>55</v>
      </c>
      <c r="Q30">
        <v>0</v>
      </c>
      <c r="R30">
        <v>-1</v>
      </c>
      <c r="S30">
        <v>2</v>
      </c>
      <c r="T30" t="s">
        <v>143</v>
      </c>
      <c r="U30">
        <v>1</v>
      </c>
      <c r="V30">
        <v>1</v>
      </c>
      <c r="W30" t="s">
        <v>143</v>
      </c>
      <c r="X30">
        <v>-1</v>
      </c>
      <c r="Y30">
        <v>1</v>
      </c>
      <c r="Z30">
        <v>1</v>
      </c>
      <c r="AA30" t="s">
        <v>144</v>
      </c>
      <c r="AC30" t="s">
        <v>50</v>
      </c>
      <c r="AD30">
        <v>1</v>
      </c>
      <c r="AE30" t="s">
        <v>98</v>
      </c>
      <c r="AF30">
        <v>3</v>
      </c>
      <c r="AG30">
        <v>2</v>
      </c>
      <c r="AH30">
        <v>3</v>
      </c>
      <c r="AI30">
        <v>2</v>
      </c>
      <c r="AJ30">
        <v>2</v>
      </c>
      <c r="AK30">
        <v>2</v>
      </c>
      <c r="AL30">
        <v>2</v>
      </c>
      <c r="AM30">
        <v>2</v>
      </c>
      <c r="AN30">
        <v>1</v>
      </c>
      <c r="AO30">
        <v>2</v>
      </c>
      <c r="AP30" t="s">
        <v>145</v>
      </c>
      <c r="AQ30" t="s">
        <v>146</v>
      </c>
    </row>
    <row r="31" spans="1:43">
      <c r="A31">
        <v>27</v>
      </c>
      <c r="B31">
        <v>4</v>
      </c>
      <c r="C31" t="s">
        <v>123</v>
      </c>
      <c r="D31">
        <v>19</v>
      </c>
      <c r="E31" t="s">
        <v>71</v>
      </c>
      <c r="F31" t="s">
        <v>79</v>
      </c>
      <c r="G31" t="s">
        <v>47</v>
      </c>
      <c r="H31" t="s">
        <v>48</v>
      </c>
      <c r="J31">
        <v>2</v>
      </c>
      <c r="K31">
        <v>2</v>
      </c>
      <c r="L31" t="s">
        <v>59</v>
      </c>
      <c r="M31">
        <v>0</v>
      </c>
      <c r="N31" t="s">
        <v>124</v>
      </c>
      <c r="O31">
        <v>2</v>
      </c>
      <c r="P31" t="s">
        <v>55</v>
      </c>
      <c r="Q31">
        <v>0</v>
      </c>
      <c r="R31">
        <v>-1</v>
      </c>
      <c r="S31">
        <v>3</v>
      </c>
      <c r="T31">
        <v>2</v>
      </c>
      <c r="U31">
        <v>1</v>
      </c>
      <c r="V31">
        <v>1</v>
      </c>
      <c r="W31">
        <v>2</v>
      </c>
      <c r="X31">
        <v>-1</v>
      </c>
      <c r="Y31">
        <v>1</v>
      </c>
      <c r="Z31">
        <v>0</v>
      </c>
      <c r="AA31" t="s">
        <v>147</v>
      </c>
      <c r="AC31" t="s">
        <v>50</v>
      </c>
      <c r="AD31">
        <v>1</v>
      </c>
      <c r="AE31" t="s">
        <v>98</v>
      </c>
      <c r="AF31">
        <v>3</v>
      </c>
      <c r="AG31">
        <v>3</v>
      </c>
      <c r="AH31">
        <v>3</v>
      </c>
      <c r="AI31">
        <v>2</v>
      </c>
      <c r="AJ31">
        <v>2</v>
      </c>
      <c r="AK31">
        <v>2</v>
      </c>
      <c r="AL31">
        <v>2</v>
      </c>
      <c r="AM31">
        <v>2</v>
      </c>
      <c r="AN31">
        <v>2</v>
      </c>
      <c r="AO31">
        <v>3</v>
      </c>
      <c r="AP31" t="s">
        <v>148</v>
      </c>
      <c r="AQ31" t="s">
        <v>149</v>
      </c>
    </row>
    <row r="32" spans="1:43">
      <c r="A32">
        <v>28</v>
      </c>
      <c r="B32">
        <v>4</v>
      </c>
      <c r="C32" t="s">
        <v>123</v>
      </c>
      <c r="D32">
        <v>19</v>
      </c>
      <c r="E32" t="s">
        <v>58</v>
      </c>
      <c r="F32" t="s">
        <v>64</v>
      </c>
      <c r="G32" t="s">
        <v>47</v>
      </c>
      <c r="H32" t="s">
        <v>48</v>
      </c>
      <c r="J32">
        <v>1</v>
      </c>
      <c r="K32">
        <v>3</v>
      </c>
      <c r="L32" t="s">
        <v>59</v>
      </c>
      <c r="M32">
        <v>0</v>
      </c>
      <c r="N32" t="s">
        <v>124</v>
      </c>
      <c r="O32">
        <v>2</v>
      </c>
      <c r="P32" t="s">
        <v>65</v>
      </c>
      <c r="Q32">
        <v>0</v>
      </c>
      <c r="R32">
        <v>1</v>
      </c>
      <c r="S32">
        <v>3</v>
      </c>
      <c r="T32">
        <v>1</v>
      </c>
      <c r="U32">
        <v>0</v>
      </c>
      <c r="V32">
        <v>-1</v>
      </c>
      <c r="W32">
        <v>1</v>
      </c>
      <c r="X32">
        <v>-2</v>
      </c>
      <c r="Y32">
        <v>0</v>
      </c>
      <c r="Z32">
        <v>-2</v>
      </c>
      <c r="AA32" t="s">
        <v>150</v>
      </c>
      <c r="AC32" t="s">
        <v>50</v>
      </c>
      <c r="AD32">
        <v>1</v>
      </c>
      <c r="AE32" t="s">
        <v>84</v>
      </c>
      <c r="AF32">
        <v>2</v>
      </c>
      <c r="AG32">
        <v>2</v>
      </c>
      <c r="AH32">
        <v>3</v>
      </c>
      <c r="AI32">
        <v>0</v>
      </c>
      <c r="AJ32">
        <v>1</v>
      </c>
      <c r="AK32">
        <v>-1</v>
      </c>
      <c r="AL32">
        <v>1</v>
      </c>
      <c r="AM32">
        <v>-1</v>
      </c>
      <c r="AN32">
        <v>0</v>
      </c>
      <c r="AO32">
        <v>0</v>
      </c>
      <c r="AP32" t="s">
        <v>151</v>
      </c>
    </row>
    <row r="33" spans="1:43">
      <c r="A33">
        <v>29</v>
      </c>
      <c r="B33">
        <v>4</v>
      </c>
      <c r="C33" t="s">
        <v>123</v>
      </c>
      <c r="D33">
        <v>18</v>
      </c>
      <c r="E33" t="s">
        <v>58</v>
      </c>
      <c r="F33" t="s">
        <v>64</v>
      </c>
      <c r="G33" t="s">
        <v>47</v>
      </c>
      <c r="H33" t="s">
        <v>48</v>
      </c>
      <c r="J33">
        <v>2</v>
      </c>
      <c r="K33">
        <v>3</v>
      </c>
      <c r="L33" t="s">
        <v>59</v>
      </c>
      <c r="M33">
        <v>2</v>
      </c>
      <c r="N33" t="s">
        <v>124</v>
      </c>
      <c r="O33">
        <v>2</v>
      </c>
      <c r="P33" t="s">
        <v>65</v>
      </c>
      <c r="Q33">
        <v>1</v>
      </c>
      <c r="R33">
        <v>1</v>
      </c>
      <c r="S33">
        <v>2</v>
      </c>
      <c r="T33">
        <v>1</v>
      </c>
      <c r="U33">
        <v>0</v>
      </c>
      <c r="V33">
        <v>1</v>
      </c>
      <c r="W33">
        <v>1</v>
      </c>
      <c r="X33">
        <v>-1</v>
      </c>
      <c r="Y33">
        <v>1</v>
      </c>
      <c r="Z33">
        <v>0</v>
      </c>
      <c r="AA33" t="s">
        <v>152</v>
      </c>
      <c r="AB33" t="s">
        <v>153</v>
      </c>
      <c r="AC33" t="s">
        <v>50</v>
      </c>
      <c r="AD33">
        <v>1</v>
      </c>
      <c r="AE33" t="s">
        <v>84</v>
      </c>
      <c r="AF33">
        <v>2</v>
      </c>
      <c r="AG33">
        <v>2</v>
      </c>
      <c r="AH33">
        <v>3</v>
      </c>
      <c r="AI33">
        <v>1</v>
      </c>
      <c r="AJ33">
        <v>1</v>
      </c>
      <c r="AK33">
        <v>2</v>
      </c>
      <c r="AL33">
        <v>1</v>
      </c>
      <c r="AM33">
        <v>1</v>
      </c>
      <c r="AN33">
        <v>2</v>
      </c>
      <c r="AO33">
        <v>1</v>
      </c>
      <c r="AP33" t="s">
        <v>154</v>
      </c>
      <c r="AQ33" t="s">
        <v>155</v>
      </c>
    </row>
    <row r="34" spans="1:43">
      <c r="A34">
        <v>30</v>
      </c>
      <c r="B34">
        <v>4</v>
      </c>
      <c r="C34" t="s">
        <v>123</v>
      </c>
      <c r="D34">
        <v>24</v>
      </c>
      <c r="E34" t="s">
        <v>58</v>
      </c>
      <c r="F34" t="s">
        <v>64</v>
      </c>
      <c r="G34" t="s">
        <v>47</v>
      </c>
      <c r="H34" t="s">
        <v>75</v>
      </c>
      <c r="I34" t="s">
        <v>156</v>
      </c>
      <c r="J34">
        <v>1</v>
      </c>
      <c r="K34">
        <v>2</v>
      </c>
      <c r="L34" t="s">
        <v>59</v>
      </c>
      <c r="M34">
        <v>1</v>
      </c>
      <c r="N34" t="s">
        <v>124</v>
      </c>
      <c r="O34">
        <v>2</v>
      </c>
      <c r="P34" t="s">
        <v>65</v>
      </c>
      <c r="Q34">
        <v>-1</v>
      </c>
      <c r="R34">
        <v>-2</v>
      </c>
      <c r="S34">
        <v>2</v>
      </c>
      <c r="T34">
        <v>1</v>
      </c>
      <c r="U34">
        <v>-1</v>
      </c>
      <c r="V34">
        <v>1</v>
      </c>
      <c r="W34">
        <v>1</v>
      </c>
      <c r="X34">
        <v>-1</v>
      </c>
      <c r="Y34">
        <v>1</v>
      </c>
      <c r="Z34">
        <v>-1</v>
      </c>
      <c r="AA34" t="s">
        <v>157</v>
      </c>
      <c r="AC34" t="s">
        <v>50</v>
      </c>
      <c r="AD34">
        <v>1</v>
      </c>
      <c r="AE34" t="s">
        <v>84</v>
      </c>
      <c r="AF34">
        <v>2</v>
      </c>
      <c r="AG34">
        <v>2</v>
      </c>
      <c r="AH34">
        <v>2</v>
      </c>
      <c r="AI34">
        <v>2</v>
      </c>
      <c r="AJ34">
        <v>1</v>
      </c>
      <c r="AK34">
        <v>1</v>
      </c>
      <c r="AL34">
        <v>2</v>
      </c>
      <c r="AM34">
        <v>-1</v>
      </c>
      <c r="AN34">
        <v>2</v>
      </c>
      <c r="AO34">
        <v>1</v>
      </c>
      <c r="AP34" t="s">
        <v>158</v>
      </c>
    </row>
    <row r="35" spans="1:43" s="12" customFormat="1">
      <c r="A35" s="12">
        <v>31</v>
      </c>
      <c r="B35" s="12">
        <v>4</v>
      </c>
      <c r="C35" s="12" t="s">
        <v>123</v>
      </c>
      <c r="D35" s="12">
        <v>22</v>
      </c>
      <c r="E35" s="12" t="s">
        <v>71</v>
      </c>
      <c r="F35" s="12" t="s">
        <v>79</v>
      </c>
      <c r="G35" s="12" t="s">
        <v>47</v>
      </c>
      <c r="H35" s="12" t="s">
        <v>48</v>
      </c>
      <c r="J35" s="12">
        <v>1</v>
      </c>
      <c r="K35" s="12">
        <v>3</v>
      </c>
      <c r="L35" s="12" t="s">
        <v>59</v>
      </c>
      <c r="M35" s="12">
        <v>-2</v>
      </c>
      <c r="N35" s="12" t="s">
        <v>124</v>
      </c>
      <c r="O35" s="12">
        <v>2</v>
      </c>
      <c r="P35" s="12" t="s">
        <v>51</v>
      </c>
      <c r="Q35" s="12">
        <v>-1</v>
      </c>
      <c r="R35" s="12">
        <v>-1</v>
      </c>
      <c r="S35" s="12">
        <v>3</v>
      </c>
      <c r="T35" s="12">
        <v>1</v>
      </c>
      <c r="U35" s="12">
        <v>-1</v>
      </c>
      <c r="V35" s="12">
        <v>1</v>
      </c>
      <c r="W35" s="12">
        <v>1</v>
      </c>
      <c r="X35" s="12">
        <v>-1</v>
      </c>
      <c r="Y35" s="12">
        <v>1</v>
      </c>
      <c r="Z35" s="12">
        <v>1</v>
      </c>
      <c r="AA35" s="12" t="s">
        <v>159</v>
      </c>
      <c r="AC35" s="12" t="s">
        <v>50</v>
      </c>
      <c r="AD35" s="12">
        <v>1</v>
      </c>
      <c r="AE35" s="12" t="s">
        <v>67</v>
      </c>
      <c r="AF35" s="12">
        <v>2</v>
      </c>
      <c r="AG35" s="12">
        <v>2</v>
      </c>
      <c r="AH35" s="12">
        <v>3</v>
      </c>
      <c r="AI35" s="12">
        <v>2</v>
      </c>
      <c r="AJ35" s="12">
        <v>2</v>
      </c>
      <c r="AK35" s="12">
        <v>2</v>
      </c>
      <c r="AL35" s="12">
        <v>3</v>
      </c>
      <c r="AM35" s="12">
        <v>2</v>
      </c>
      <c r="AN35" s="12">
        <v>2</v>
      </c>
      <c r="AO35" s="12">
        <v>3</v>
      </c>
      <c r="AP35" s="12" t="s">
        <v>160</v>
      </c>
      <c r="AQ35" s="12" t="s">
        <v>161</v>
      </c>
    </row>
    <row r="36" spans="1:43">
      <c r="A36">
        <v>32</v>
      </c>
      <c r="B36">
        <v>4</v>
      </c>
      <c r="C36" t="s">
        <v>123</v>
      </c>
      <c r="D36">
        <v>20</v>
      </c>
      <c r="E36" t="s">
        <v>71</v>
      </c>
      <c r="F36" t="s">
        <v>79</v>
      </c>
      <c r="G36" t="s">
        <v>162</v>
      </c>
      <c r="H36" t="s">
        <v>48</v>
      </c>
      <c r="J36">
        <v>2</v>
      </c>
      <c r="K36">
        <v>2</v>
      </c>
      <c r="L36" t="s">
        <v>59</v>
      </c>
      <c r="M36">
        <v>0</v>
      </c>
      <c r="N36" t="s">
        <v>124</v>
      </c>
      <c r="O36">
        <v>2</v>
      </c>
      <c r="P36" t="s">
        <v>51</v>
      </c>
      <c r="Q36">
        <v>-1</v>
      </c>
      <c r="R36">
        <v>0</v>
      </c>
      <c r="S36">
        <v>3</v>
      </c>
      <c r="T36">
        <v>2</v>
      </c>
      <c r="U36">
        <v>1</v>
      </c>
      <c r="V36">
        <v>1</v>
      </c>
      <c r="W36">
        <v>1</v>
      </c>
      <c r="X36">
        <v>2</v>
      </c>
      <c r="Y36">
        <v>2</v>
      </c>
      <c r="Z36">
        <v>2</v>
      </c>
      <c r="AA36" t="s">
        <v>163</v>
      </c>
      <c r="AC36" t="s">
        <v>50</v>
      </c>
      <c r="AD36">
        <v>1</v>
      </c>
      <c r="AE36" t="s">
        <v>67</v>
      </c>
      <c r="AF36">
        <v>2</v>
      </c>
      <c r="AG36">
        <v>2</v>
      </c>
      <c r="AH36">
        <v>3</v>
      </c>
      <c r="AI36">
        <v>2</v>
      </c>
      <c r="AJ36">
        <v>2</v>
      </c>
      <c r="AK36">
        <v>2</v>
      </c>
      <c r="AL36">
        <v>2</v>
      </c>
      <c r="AM36">
        <v>1</v>
      </c>
      <c r="AN36">
        <v>2</v>
      </c>
      <c r="AO36">
        <v>2</v>
      </c>
      <c r="AP36" t="s">
        <v>164</v>
      </c>
    </row>
    <row r="37" spans="1:43">
      <c r="A37">
        <v>33</v>
      </c>
      <c r="B37">
        <v>5</v>
      </c>
      <c r="C37" t="s">
        <v>45</v>
      </c>
      <c r="D37">
        <v>19</v>
      </c>
      <c r="E37" t="s">
        <v>58</v>
      </c>
      <c r="F37" t="s">
        <v>64</v>
      </c>
      <c r="G37" t="s">
        <v>47</v>
      </c>
      <c r="H37" t="s">
        <v>75</v>
      </c>
      <c r="I37" t="s">
        <v>165</v>
      </c>
      <c r="J37">
        <v>2</v>
      </c>
      <c r="K37">
        <v>3</v>
      </c>
      <c r="L37" t="s">
        <v>59</v>
      </c>
      <c r="M37">
        <v>2</v>
      </c>
      <c r="N37" t="s">
        <v>50</v>
      </c>
      <c r="O37">
        <v>1</v>
      </c>
      <c r="P37" t="s">
        <v>84</v>
      </c>
      <c r="Q37">
        <v>2</v>
      </c>
      <c r="R37">
        <v>2</v>
      </c>
      <c r="S37">
        <v>3</v>
      </c>
      <c r="T37">
        <v>1</v>
      </c>
      <c r="U37">
        <v>1</v>
      </c>
      <c r="V37">
        <v>1</v>
      </c>
      <c r="W37">
        <v>0</v>
      </c>
      <c r="X37">
        <v>-1</v>
      </c>
      <c r="Y37">
        <v>-1</v>
      </c>
      <c r="Z37">
        <v>1</v>
      </c>
      <c r="AA37" t="s">
        <v>166</v>
      </c>
      <c r="AC37" t="s">
        <v>54</v>
      </c>
      <c r="AD37">
        <v>2</v>
      </c>
      <c r="AE37" t="s">
        <v>65</v>
      </c>
      <c r="AF37">
        <v>0</v>
      </c>
      <c r="AG37">
        <v>0</v>
      </c>
      <c r="AH37">
        <v>1</v>
      </c>
      <c r="AI37">
        <v>-2</v>
      </c>
      <c r="AJ37">
        <v>-1</v>
      </c>
      <c r="AK37">
        <v>-1</v>
      </c>
      <c r="AL37">
        <v>-1</v>
      </c>
      <c r="AM37">
        <v>-1</v>
      </c>
      <c r="AN37">
        <v>-1</v>
      </c>
      <c r="AO37">
        <v>-1</v>
      </c>
      <c r="AP37" t="s">
        <v>167</v>
      </c>
      <c r="AQ37" t="s">
        <v>168</v>
      </c>
    </row>
    <row r="38" spans="1:43" s="12" customFormat="1">
      <c r="A38" s="12">
        <v>34</v>
      </c>
      <c r="B38" s="12">
        <v>5</v>
      </c>
      <c r="C38" s="12" t="s">
        <v>45</v>
      </c>
      <c r="D38" s="12">
        <v>20</v>
      </c>
      <c r="E38" s="12" t="s">
        <v>58</v>
      </c>
      <c r="F38" s="12" t="s">
        <v>64</v>
      </c>
      <c r="G38" s="12" t="s">
        <v>47</v>
      </c>
      <c r="H38" s="12" t="s">
        <v>48</v>
      </c>
      <c r="J38" s="12">
        <v>3</v>
      </c>
      <c r="K38" s="12">
        <v>2</v>
      </c>
      <c r="L38" s="12" t="s">
        <v>49</v>
      </c>
      <c r="M38" s="12">
        <v>-2</v>
      </c>
      <c r="N38" s="12" t="s">
        <v>50</v>
      </c>
      <c r="O38" s="12">
        <v>1</v>
      </c>
      <c r="P38" s="12" t="s">
        <v>84</v>
      </c>
      <c r="Q38" s="12">
        <v>3</v>
      </c>
      <c r="R38" s="12">
        <v>3</v>
      </c>
      <c r="S38" s="12">
        <v>3</v>
      </c>
      <c r="T38" s="12">
        <v>2</v>
      </c>
      <c r="U38" s="12">
        <v>2</v>
      </c>
      <c r="V38" s="12">
        <v>1</v>
      </c>
      <c r="W38" s="12">
        <v>-1</v>
      </c>
      <c r="X38" s="12">
        <v>-1</v>
      </c>
      <c r="Y38" s="12">
        <v>-1</v>
      </c>
      <c r="Z38" s="12">
        <v>1</v>
      </c>
      <c r="AA38" s="12" t="s">
        <v>169</v>
      </c>
      <c r="AC38" s="12" t="s">
        <v>54</v>
      </c>
      <c r="AD38" s="12">
        <v>2</v>
      </c>
      <c r="AE38" s="12" t="s">
        <v>65</v>
      </c>
      <c r="AF38" s="12">
        <v>1</v>
      </c>
      <c r="AG38" s="12">
        <v>-1</v>
      </c>
      <c r="AH38" s="12">
        <v>2</v>
      </c>
      <c r="AI38" s="12">
        <v>2</v>
      </c>
      <c r="AJ38" s="12">
        <v>-1</v>
      </c>
      <c r="AK38" s="12">
        <v>-2</v>
      </c>
      <c r="AL38" s="12">
        <v>-2</v>
      </c>
      <c r="AM38" s="12">
        <v>-2</v>
      </c>
      <c r="AN38" s="12">
        <v>-2</v>
      </c>
      <c r="AO38" s="12">
        <v>-2</v>
      </c>
      <c r="AP38" s="12" t="s">
        <v>170</v>
      </c>
      <c r="AQ38" s="12" t="s">
        <v>171</v>
      </c>
    </row>
    <row r="39" spans="1:43">
      <c r="A39">
        <v>35</v>
      </c>
      <c r="B39">
        <v>5</v>
      </c>
      <c r="C39" t="s">
        <v>45</v>
      </c>
      <c r="D39">
        <v>19</v>
      </c>
      <c r="E39" t="s">
        <v>58</v>
      </c>
      <c r="F39" t="s">
        <v>64</v>
      </c>
      <c r="G39" t="s">
        <v>47</v>
      </c>
      <c r="H39" t="s">
        <v>48</v>
      </c>
      <c r="J39">
        <v>0</v>
      </c>
      <c r="K39">
        <v>2</v>
      </c>
      <c r="L39" t="s">
        <v>59</v>
      </c>
      <c r="M39">
        <v>3</v>
      </c>
      <c r="N39" t="s">
        <v>50</v>
      </c>
      <c r="O39">
        <v>1</v>
      </c>
      <c r="P39" t="s">
        <v>51</v>
      </c>
      <c r="Q39">
        <v>2</v>
      </c>
      <c r="R39">
        <v>2</v>
      </c>
      <c r="S39">
        <v>2</v>
      </c>
      <c r="T39">
        <v>1</v>
      </c>
      <c r="U39">
        <v>3</v>
      </c>
      <c r="V39">
        <v>1</v>
      </c>
      <c r="W39">
        <v>1</v>
      </c>
      <c r="X39">
        <v>2</v>
      </c>
      <c r="Y39">
        <v>1</v>
      </c>
      <c r="Z39">
        <v>2</v>
      </c>
      <c r="AA39" t="s">
        <v>172</v>
      </c>
      <c r="AB39" t="s">
        <v>173</v>
      </c>
      <c r="AC39" t="s">
        <v>54</v>
      </c>
      <c r="AD39">
        <v>2</v>
      </c>
      <c r="AE39" t="s">
        <v>55</v>
      </c>
      <c r="AF39">
        <v>-1</v>
      </c>
      <c r="AG39">
        <v>0</v>
      </c>
      <c r="AH39">
        <v>-1</v>
      </c>
      <c r="AI39">
        <v>2</v>
      </c>
      <c r="AJ39">
        <v>2</v>
      </c>
      <c r="AK39">
        <v>-1</v>
      </c>
      <c r="AL39">
        <v>1</v>
      </c>
      <c r="AM39">
        <v>1</v>
      </c>
      <c r="AN39">
        <v>1</v>
      </c>
      <c r="AO39">
        <v>-1</v>
      </c>
      <c r="AP39" t="s">
        <v>174</v>
      </c>
      <c r="AQ39" t="s">
        <v>175</v>
      </c>
    </row>
    <row r="40" spans="1:43">
      <c r="A40">
        <v>36</v>
      </c>
      <c r="B40">
        <v>5</v>
      </c>
      <c r="C40" t="s">
        <v>45</v>
      </c>
      <c r="D40">
        <v>19</v>
      </c>
      <c r="E40" t="s">
        <v>71</v>
      </c>
      <c r="F40" t="s">
        <v>79</v>
      </c>
      <c r="G40" t="s">
        <v>47</v>
      </c>
      <c r="H40" t="s">
        <v>48</v>
      </c>
      <c r="J40">
        <v>3</v>
      </c>
      <c r="K40">
        <v>3</v>
      </c>
      <c r="L40" t="s">
        <v>59</v>
      </c>
      <c r="M40">
        <v>3</v>
      </c>
      <c r="N40" t="s">
        <v>50</v>
      </c>
      <c r="O40">
        <v>1</v>
      </c>
      <c r="P40" t="s">
        <v>65</v>
      </c>
      <c r="Q40">
        <v>0</v>
      </c>
      <c r="R40">
        <v>2</v>
      </c>
      <c r="S40">
        <v>3</v>
      </c>
      <c r="T40">
        <v>1</v>
      </c>
      <c r="U40">
        <v>2</v>
      </c>
      <c r="V40">
        <v>0</v>
      </c>
      <c r="W40">
        <v>1</v>
      </c>
      <c r="X40">
        <v>1</v>
      </c>
      <c r="Y40">
        <v>1</v>
      </c>
      <c r="Z40">
        <v>2</v>
      </c>
      <c r="AA40" t="s">
        <v>176</v>
      </c>
      <c r="AB40" t="s">
        <v>177</v>
      </c>
      <c r="AC40" t="s">
        <v>54</v>
      </c>
      <c r="AD40">
        <v>2</v>
      </c>
      <c r="AE40" t="s">
        <v>67</v>
      </c>
      <c r="AF40">
        <v>0</v>
      </c>
      <c r="AG40">
        <v>1</v>
      </c>
      <c r="AH40">
        <v>3</v>
      </c>
      <c r="AI40">
        <v>2</v>
      </c>
      <c r="AJ40">
        <v>2</v>
      </c>
      <c r="AK40">
        <v>2</v>
      </c>
      <c r="AL40">
        <v>2</v>
      </c>
      <c r="AM40">
        <v>1</v>
      </c>
      <c r="AN40">
        <v>1</v>
      </c>
      <c r="AO40">
        <v>1</v>
      </c>
      <c r="AP40" t="s">
        <v>178</v>
      </c>
    </row>
    <row r="41" spans="1:43">
      <c r="A41">
        <v>37</v>
      </c>
      <c r="B41">
        <v>5</v>
      </c>
      <c r="C41" t="s">
        <v>45</v>
      </c>
      <c r="D41">
        <v>20</v>
      </c>
      <c r="E41" t="s">
        <v>71</v>
      </c>
      <c r="F41" t="s">
        <v>79</v>
      </c>
      <c r="G41" t="s">
        <v>143</v>
      </c>
      <c r="H41" t="s">
        <v>48</v>
      </c>
      <c r="J41">
        <v>1</v>
      </c>
      <c r="K41">
        <v>2</v>
      </c>
      <c r="L41" t="s">
        <v>59</v>
      </c>
      <c r="M41">
        <v>1</v>
      </c>
      <c r="N41" t="s">
        <v>50</v>
      </c>
      <c r="O41">
        <v>1</v>
      </c>
      <c r="P41" t="s">
        <v>65</v>
      </c>
      <c r="Q41">
        <v>0</v>
      </c>
      <c r="R41">
        <v>0</v>
      </c>
      <c r="S41">
        <v>1</v>
      </c>
      <c r="T41">
        <v>1</v>
      </c>
      <c r="U41">
        <v>1</v>
      </c>
      <c r="V41">
        <v>-1</v>
      </c>
      <c r="W41">
        <v>1</v>
      </c>
      <c r="X41">
        <v>-1</v>
      </c>
      <c r="Y41">
        <v>2</v>
      </c>
      <c r="Z41">
        <v>-1</v>
      </c>
      <c r="AA41" t="s">
        <v>179</v>
      </c>
      <c r="AC41" t="s">
        <v>54</v>
      </c>
      <c r="AD41">
        <v>2</v>
      </c>
      <c r="AE41" t="s">
        <v>67</v>
      </c>
      <c r="AF41">
        <v>-1</v>
      </c>
      <c r="AG41">
        <v>-1</v>
      </c>
      <c r="AH41">
        <v>1</v>
      </c>
      <c r="AI41">
        <v>1</v>
      </c>
      <c r="AJ41">
        <v>1</v>
      </c>
      <c r="AK41">
        <v>-1</v>
      </c>
      <c r="AL41">
        <v>1</v>
      </c>
      <c r="AM41">
        <v>-1</v>
      </c>
      <c r="AN41">
        <v>1</v>
      </c>
      <c r="AO41">
        <v>-1</v>
      </c>
      <c r="AP41" t="s">
        <v>180</v>
      </c>
    </row>
    <row r="42" spans="1:43">
      <c r="A42">
        <v>38</v>
      </c>
      <c r="B42">
        <v>5</v>
      </c>
      <c r="C42" t="s">
        <v>45</v>
      </c>
      <c r="D42">
        <v>20</v>
      </c>
      <c r="E42" t="s">
        <v>71</v>
      </c>
      <c r="F42" t="s">
        <v>79</v>
      </c>
      <c r="G42" t="s">
        <v>47</v>
      </c>
      <c r="H42" t="s">
        <v>48</v>
      </c>
      <c r="J42">
        <v>2</v>
      </c>
      <c r="K42">
        <v>2</v>
      </c>
      <c r="L42" t="s">
        <v>59</v>
      </c>
      <c r="M42">
        <v>3</v>
      </c>
      <c r="N42" t="s">
        <v>50</v>
      </c>
      <c r="O42">
        <v>1</v>
      </c>
      <c r="P42" t="s">
        <v>65</v>
      </c>
      <c r="Q42">
        <v>0</v>
      </c>
      <c r="R42">
        <v>1</v>
      </c>
      <c r="S42">
        <v>3</v>
      </c>
      <c r="T42">
        <v>1</v>
      </c>
      <c r="U42">
        <v>2</v>
      </c>
      <c r="V42">
        <v>0</v>
      </c>
      <c r="W42">
        <v>1</v>
      </c>
      <c r="X42">
        <v>1</v>
      </c>
      <c r="Y42">
        <v>2</v>
      </c>
      <c r="Z42">
        <v>2</v>
      </c>
      <c r="AA42" t="s">
        <v>181</v>
      </c>
      <c r="AC42" t="s">
        <v>54</v>
      </c>
      <c r="AD42">
        <v>2</v>
      </c>
      <c r="AE42" t="s">
        <v>67</v>
      </c>
      <c r="AF42">
        <v>3</v>
      </c>
      <c r="AG42">
        <v>3</v>
      </c>
      <c r="AH42">
        <v>3</v>
      </c>
      <c r="AI42">
        <v>3</v>
      </c>
      <c r="AJ42">
        <v>3</v>
      </c>
      <c r="AK42">
        <v>2</v>
      </c>
      <c r="AL42">
        <v>3</v>
      </c>
      <c r="AM42">
        <v>1</v>
      </c>
      <c r="AN42">
        <v>1</v>
      </c>
      <c r="AO42">
        <v>3</v>
      </c>
      <c r="AP42" t="s">
        <v>182</v>
      </c>
    </row>
    <row r="43" spans="1:43">
      <c r="A43">
        <v>39</v>
      </c>
      <c r="B43">
        <v>5</v>
      </c>
      <c r="C43" t="s">
        <v>45</v>
      </c>
      <c r="D43" t="s">
        <v>143</v>
      </c>
      <c r="E43" t="s">
        <v>143</v>
      </c>
      <c r="F43" t="s">
        <v>143</v>
      </c>
      <c r="G43" t="s">
        <v>143</v>
      </c>
      <c r="H43" t="s">
        <v>143</v>
      </c>
      <c r="J43" t="s">
        <v>143</v>
      </c>
      <c r="K43" t="s">
        <v>143</v>
      </c>
      <c r="L43" t="s">
        <v>143</v>
      </c>
      <c r="M43" t="s">
        <v>143</v>
      </c>
      <c r="N43" t="s">
        <v>50</v>
      </c>
      <c r="O43">
        <v>1</v>
      </c>
      <c r="P43" t="s">
        <v>65</v>
      </c>
      <c r="Q43">
        <v>1</v>
      </c>
      <c r="R43">
        <v>1</v>
      </c>
      <c r="S43">
        <v>1</v>
      </c>
      <c r="T43">
        <v>1</v>
      </c>
      <c r="U43">
        <v>2</v>
      </c>
      <c r="V43">
        <v>1</v>
      </c>
      <c r="W43">
        <v>2</v>
      </c>
      <c r="X43">
        <v>1</v>
      </c>
      <c r="Y43">
        <v>-1</v>
      </c>
      <c r="Z43">
        <v>-1</v>
      </c>
      <c r="AA43" t="s">
        <v>183</v>
      </c>
      <c r="AB43" t="s">
        <v>184</v>
      </c>
      <c r="AC43" t="s">
        <v>54</v>
      </c>
      <c r="AD43">
        <v>2</v>
      </c>
      <c r="AE43" t="s">
        <v>67</v>
      </c>
      <c r="AF43">
        <v>1</v>
      </c>
      <c r="AG43">
        <v>1</v>
      </c>
      <c r="AH43">
        <v>1</v>
      </c>
      <c r="AI43">
        <v>-2</v>
      </c>
      <c r="AJ43">
        <v>1</v>
      </c>
      <c r="AK43">
        <v>-1</v>
      </c>
      <c r="AL43">
        <v>1</v>
      </c>
      <c r="AM43">
        <v>0</v>
      </c>
      <c r="AN43">
        <v>-1</v>
      </c>
      <c r="AO43">
        <v>-1</v>
      </c>
      <c r="AP43" t="s">
        <v>185</v>
      </c>
      <c r="AQ43" t="s">
        <v>186</v>
      </c>
    </row>
    <row r="44" spans="1:43">
      <c r="A44">
        <v>40</v>
      </c>
      <c r="B44">
        <v>5</v>
      </c>
      <c r="C44" t="s">
        <v>45</v>
      </c>
      <c r="D44">
        <v>20</v>
      </c>
      <c r="E44" t="s">
        <v>71</v>
      </c>
      <c r="F44" t="s">
        <v>79</v>
      </c>
      <c r="G44" t="s">
        <v>47</v>
      </c>
      <c r="H44" t="s">
        <v>48</v>
      </c>
      <c r="J44">
        <v>1</v>
      </c>
      <c r="K44">
        <v>2</v>
      </c>
      <c r="L44" t="s">
        <v>59</v>
      </c>
      <c r="M44">
        <v>3</v>
      </c>
      <c r="N44" t="s">
        <v>50</v>
      </c>
      <c r="O44">
        <v>1</v>
      </c>
      <c r="P44" t="s">
        <v>51</v>
      </c>
      <c r="Q44">
        <v>2</v>
      </c>
      <c r="R44">
        <v>2</v>
      </c>
      <c r="S44">
        <v>2</v>
      </c>
      <c r="T44">
        <v>3</v>
      </c>
      <c r="U44">
        <v>3</v>
      </c>
      <c r="V44">
        <v>2</v>
      </c>
      <c r="W44">
        <v>1</v>
      </c>
      <c r="X44">
        <v>1</v>
      </c>
      <c r="Y44">
        <v>2</v>
      </c>
      <c r="Z44">
        <v>2</v>
      </c>
      <c r="AA44" t="s">
        <v>187</v>
      </c>
      <c r="AB44" t="s">
        <v>188</v>
      </c>
      <c r="AC44" t="s">
        <v>54</v>
      </c>
      <c r="AD44">
        <v>2</v>
      </c>
      <c r="AE44" t="s">
        <v>55</v>
      </c>
      <c r="AF44">
        <v>2</v>
      </c>
      <c r="AG44">
        <v>2</v>
      </c>
      <c r="AH44">
        <v>0</v>
      </c>
      <c r="AI44">
        <v>1</v>
      </c>
      <c r="AJ44">
        <v>2</v>
      </c>
      <c r="AK44">
        <v>2</v>
      </c>
      <c r="AL44">
        <v>1</v>
      </c>
      <c r="AM44">
        <v>2</v>
      </c>
      <c r="AN44">
        <v>1</v>
      </c>
      <c r="AO44">
        <v>1</v>
      </c>
    </row>
    <row r="45" spans="1:43">
      <c r="A45">
        <v>41</v>
      </c>
      <c r="B45">
        <v>5</v>
      </c>
      <c r="C45" t="s">
        <v>45</v>
      </c>
      <c r="D45">
        <v>20</v>
      </c>
      <c r="E45" t="s">
        <v>58</v>
      </c>
      <c r="F45" t="s">
        <v>64</v>
      </c>
      <c r="G45" t="s">
        <v>80</v>
      </c>
      <c r="H45" t="s">
        <v>48</v>
      </c>
      <c r="J45">
        <v>1</v>
      </c>
      <c r="K45">
        <v>-1</v>
      </c>
      <c r="L45" t="s">
        <v>59</v>
      </c>
      <c r="M45">
        <v>0</v>
      </c>
      <c r="N45" t="s">
        <v>50</v>
      </c>
      <c r="O45">
        <v>1</v>
      </c>
      <c r="P45" t="s">
        <v>51</v>
      </c>
      <c r="Q45">
        <v>1</v>
      </c>
      <c r="R45">
        <v>1</v>
      </c>
      <c r="S45">
        <v>2</v>
      </c>
      <c r="T45">
        <v>2</v>
      </c>
      <c r="U45">
        <v>2</v>
      </c>
      <c r="V45">
        <v>1</v>
      </c>
      <c r="W45">
        <v>1</v>
      </c>
      <c r="X45">
        <v>2</v>
      </c>
      <c r="Y45">
        <v>1</v>
      </c>
      <c r="Z45">
        <v>2</v>
      </c>
      <c r="AC45" t="s">
        <v>54</v>
      </c>
      <c r="AD45">
        <v>2</v>
      </c>
      <c r="AE45" t="s">
        <v>55</v>
      </c>
      <c r="AF45">
        <v>1</v>
      </c>
      <c r="AG45">
        <v>2</v>
      </c>
      <c r="AH45">
        <v>1</v>
      </c>
      <c r="AI45">
        <v>2</v>
      </c>
      <c r="AJ45">
        <v>2</v>
      </c>
      <c r="AK45">
        <v>1</v>
      </c>
      <c r="AL45">
        <v>2</v>
      </c>
      <c r="AM45">
        <v>1</v>
      </c>
      <c r="AN45">
        <v>2</v>
      </c>
      <c r="AO45">
        <v>1</v>
      </c>
    </row>
    <row r="46" spans="1:43">
      <c r="A46">
        <v>42</v>
      </c>
      <c r="B46">
        <v>5</v>
      </c>
      <c r="C46" t="s">
        <v>45</v>
      </c>
      <c r="D46" t="s">
        <v>143</v>
      </c>
      <c r="E46" t="s">
        <v>143</v>
      </c>
      <c r="F46" t="s">
        <v>143</v>
      </c>
      <c r="G46" t="s">
        <v>143</v>
      </c>
      <c r="H46" t="s">
        <v>143</v>
      </c>
      <c r="J46" t="s">
        <v>143</v>
      </c>
      <c r="K46" t="s">
        <v>143</v>
      </c>
      <c r="L46" t="s">
        <v>143</v>
      </c>
      <c r="M46" t="s">
        <v>143</v>
      </c>
      <c r="N46" t="s">
        <v>50</v>
      </c>
      <c r="O46">
        <v>1</v>
      </c>
      <c r="P46" t="s">
        <v>51</v>
      </c>
      <c r="Q46">
        <v>3</v>
      </c>
      <c r="R46">
        <v>3</v>
      </c>
      <c r="S46">
        <v>0</v>
      </c>
      <c r="T46">
        <v>2</v>
      </c>
      <c r="U46">
        <v>1</v>
      </c>
      <c r="V46">
        <v>1</v>
      </c>
      <c r="W46">
        <v>1</v>
      </c>
      <c r="X46">
        <v>-1</v>
      </c>
      <c r="Y46">
        <v>0</v>
      </c>
      <c r="Z46">
        <v>2</v>
      </c>
      <c r="AA46" t="s">
        <v>189</v>
      </c>
      <c r="AC46" t="s">
        <v>54</v>
      </c>
      <c r="AD46">
        <v>2</v>
      </c>
      <c r="AE46" t="s">
        <v>55</v>
      </c>
      <c r="AF46">
        <v>1</v>
      </c>
      <c r="AG46">
        <v>1</v>
      </c>
      <c r="AH46">
        <v>0</v>
      </c>
      <c r="AI46">
        <v>2</v>
      </c>
      <c r="AJ46">
        <v>-1</v>
      </c>
      <c r="AK46">
        <v>2</v>
      </c>
      <c r="AL46">
        <v>1</v>
      </c>
      <c r="AM46">
        <v>-1</v>
      </c>
      <c r="AN46">
        <v>2</v>
      </c>
      <c r="AO46">
        <v>1</v>
      </c>
    </row>
    <row r="47" spans="1:43">
      <c r="A47">
        <v>43</v>
      </c>
      <c r="B47">
        <v>5</v>
      </c>
      <c r="C47" t="s">
        <v>45</v>
      </c>
      <c r="D47">
        <v>19</v>
      </c>
      <c r="E47" t="s">
        <v>71</v>
      </c>
      <c r="F47" t="s">
        <v>79</v>
      </c>
      <c r="G47" t="s">
        <v>105</v>
      </c>
      <c r="H47" t="s">
        <v>48</v>
      </c>
      <c r="J47">
        <v>3</v>
      </c>
      <c r="K47">
        <v>3</v>
      </c>
      <c r="L47" t="s">
        <v>49</v>
      </c>
      <c r="M47">
        <v>0</v>
      </c>
      <c r="N47" t="s">
        <v>50</v>
      </c>
      <c r="O47">
        <v>1</v>
      </c>
      <c r="P47" t="s">
        <v>51</v>
      </c>
      <c r="Q47">
        <v>3</v>
      </c>
      <c r="R47">
        <v>3</v>
      </c>
      <c r="S47">
        <v>3</v>
      </c>
      <c r="T47">
        <v>2</v>
      </c>
      <c r="U47">
        <v>3</v>
      </c>
      <c r="V47">
        <v>1</v>
      </c>
      <c r="W47">
        <v>3</v>
      </c>
      <c r="X47">
        <v>3</v>
      </c>
      <c r="Y47">
        <v>3</v>
      </c>
      <c r="Z47">
        <v>3</v>
      </c>
      <c r="AA47" t="s">
        <v>190</v>
      </c>
      <c r="AC47" t="s">
        <v>54</v>
      </c>
      <c r="AD47">
        <v>2</v>
      </c>
      <c r="AE47" t="s">
        <v>55</v>
      </c>
      <c r="AF47">
        <v>3</v>
      </c>
      <c r="AG47">
        <v>3</v>
      </c>
      <c r="AH47">
        <v>-1</v>
      </c>
      <c r="AI47">
        <v>3</v>
      </c>
      <c r="AJ47">
        <v>3</v>
      </c>
      <c r="AK47">
        <v>3</v>
      </c>
      <c r="AL47">
        <v>1</v>
      </c>
      <c r="AM47">
        <v>3</v>
      </c>
      <c r="AN47">
        <v>3</v>
      </c>
      <c r="AO47">
        <v>3</v>
      </c>
      <c r="AP47" t="s">
        <v>191</v>
      </c>
    </row>
    <row r="48" spans="1:43">
      <c r="A48">
        <v>44</v>
      </c>
      <c r="B48">
        <v>5</v>
      </c>
      <c r="C48" t="s">
        <v>45</v>
      </c>
      <c r="D48">
        <v>21</v>
      </c>
      <c r="E48" t="s">
        <v>71</v>
      </c>
      <c r="F48" t="s">
        <v>79</v>
      </c>
      <c r="G48" t="s">
        <v>47</v>
      </c>
      <c r="H48" t="s">
        <v>75</v>
      </c>
      <c r="I48" t="s">
        <v>192</v>
      </c>
      <c r="J48">
        <v>0</v>
      </c>
      <c r="K48">
        <v>2</v>
      </c>
      <c r="L48" t="s">
        <v>49</v>
      </c>
      <c r="M48">
        <v>2</v>
      </c>
      <c r="N48" t="s">
        <v>50</v>
      </c>
      <c r="O48">
        <v>1</v>
      </c>
      <c r="P48" t="s">
        <v>84</v>
      </c>
      <c r="Q48">
        <v>2</v>
      </c>
      <c r="R48">
        <v>2</v>
      </c>
      <c r="S48">
        <v>3</v>
      </c>
      <c r="T48">
        <v>2</v>
      </c>
      <c r="U48">
        <v>2</v>
      </c>
      <c r="V48">
        <v>1</v>
      </c>
      <c r="W48">
        <v>1</v>
      </c>
      <c r="X48">
        <v>1</v>
      </c>
      <c r="Y48">
        <v>1</v>
      </c>
      <c r="Z48">
        <v>2</v>
      </c>
      <c r="AA48" t="s">
        <v>193</v>
      </c>
      <c r="AC48" t="s">
        <v>54</v>
      </c>
      <c r="AD48">
        <v>2</v>
      </c>
      <c r="AE48" t="s">
        <v>65</v>
      </c>
      <c r="AF48">
        <v>2</v>
      </c>
      <c r="AG48">
        <v>0</v>
      </c>
      <c r="AH48">
        <v>3</v>
      </c>
      <c r="AI48">
        <v>0</v>
      </c>
      <c r="AJ48">
        <v>-1</v>
      </c>
      <c r="AK48">
        <v>-2</v>
      </c>
      <c r="AL48">
        <v>-1</v>
      </c>
      <c r="AM48">
        <v>-1</v>
      </c>
      <c r="AN48">
        <v>-1</v>
      </c>
      <c r="AO48">
        <v>-1</v>
      </c>
      <c r="AQ48" t="s">
        <v>194</v>
      </c>
    </row>
    <row r="49" spans="1:43">
      <c r="A49">
        <v>45</v>
      </c>
      <c r="B49">
        <v>5</v>
      </c>
      <c r="C49" t="s">
        <v>45</v>
      </c>
      <c r="D49">
        <v>21</v>
      </c>
      <c r="E49" t="s">
        <v>71</v>
      </c>
      <c r="F49" t="s">
        <v>79</v>
      </c>
      <c r="G49" t="s">
        <v>47</v>
      </c>
      <c r="H49" t="s">
        <v>75</v>
      </c>
      <c r="I49" t="s">
        <v>195</v>
      </c>
      <c r="J49">
        <v>3</v>
      </c>
      <c r="K49">
        <v>3</v>
      </c>
      <c r="L49" t="s">
        <v>59</v>
      </c>
      <c r="M49">
        <v>2</v>
      </c>
      <c r="N49" t="s">
        <v>50</v>
      </c>
      <c r="O49">
        <v>1</v>
      </c>
      <c r="P49" t="s">
        <v>84</v>
      </c>
      <c r="Q49">
        <v>2</v>
      </c>
      <c r="R49">
        <v>2</v>
      </c>
      <c r="S49">
        <v>3</v>
      </c>
      <c r="T49">
        <v>2</v>
      </c>
      <c r="U49">
        <v>3</v>
      </c>
      <c r="V49">
        <v>1</v>
      </c>
      <c r="W49">
        <v>2</v>
      </c>
      <c r="X49">
        <v>1</v>
      </c>
      <c r="Y49">
        <v>2</v>
      </c>
      <c r="Z49">
        <v>-1</v>
      </c>
      <c r="AA49" t="s">
        <v>196</v>
      </c>
      <c r="AC49" t="s">
        <v>54</v>
      </c>
      <c r="AD49">
        <v>2</v>
      </c>
      <c r="AE49" t="s">
        <v>65</v>
      </c>
      <c r="AF49">
        <v>3</v>
      </c>
      <c r="AG49">
        <v>2</v>
      </c>
      <c r="AH49">
        <v>2</v>
      </c>
      <c r="AI49">
        <v>-1</v>
      </c>
      <c r="AJ49">
        <v>2</v>
      </c>
      <c r="AK49">
        <v>-1</v>
      </c>
      <c r="AL49">
        <v>-3</v>
      </c>
      <c r="AM49" t="s">
        <v>143</v>
      </c>
      <c r="AN49">
        <v>-2</v>
      </c>
      <c r="AO49">
        <v>-1</v>
      </c>
      <c r="AP49" t="s">
        <v>197</v>
      </c>
      <c r="AQ49" t="s">
        <v>198</v>
      </c>
    </row>
    <row r="50" spans="1:43">
      <c r="A50">
        <v>46</v>
      </c>
      <c r="B50">
        <v>5</v>
      </c>
      <c r="C50" t="s">
        <v>45</v>
      </c>
      <c r="D50">
        <v>20</v>
      </c>
      <c r="E50" t="s">
        <v>71</v>
      </c>
      <c r="F50" t="s">
        <v>79</v>
      </c>
      <c r="G50" t="s">
        <v>47</v>
      </c>
      <c r="H50" t="s">
        <v>48</v>
      </c>
      <c r="J50">
        <v>2</v>
      </c>
      <c r="K50">
        <v>2</v>
      </c>
      <c r="L50" t="s">
        <v>59</v>
      </c>
      <c r="M50">
        <v>2</v>
      </c>
      <c r="N50" t="s">
        <v>50</v>
      </c>
      <c r="O50">
        <v>1</v>
      </c>
      <c r="P50" t="s">
        <v>67</v>
      </c>
      <c r="Q50">
        <v>2</v>
      </c>
      <c r="R50">
        <v>2</v>
      </c>
      <c r="S50">
        <v>2</v>
      </c>
      <c r="T50">
        <v>2</v>
      </c>
      <c r="U50">
        <v>2</v>
      </c>
      <c r="V50">
        <v>1</v>
      </c>
      <c r="W50">
        <v>1</v>
      </c>
      <c r="X50">
        <v>0</v>
      </c>
      <c r="Y50">
        <v>1</v>
      </c>
      <c r="Z50">
        <v>1</v>
      </c>
      <c r="AA50" t="s">
        <v>199</v>
      </c>
      <c r="AC50" t="s">
        <v>54</v>
      </c>
      <c r="AD50">
        <v>2</v>
      </c>
      <c r="AE50" t="s">
        <v>98</v>
      </c>
      <c r="AF50">
        <v>0</v>
      </c>
      <c r="AG50">
        <v>1</v>
      </c>
      <c r="AH50">
        <v>1</v>
      </c>
      <c r="AI50">
        <v>1</v>
      </c>
      <c r="AJ50">
        <v>1</v>
      </c>
      <c r="AK50">
        <v>0</v>
      </c>
      <c r="AL50">
        <v>0</v>
      </c>
      <c r="AM50">
        <v>-1</v>
      </c>
      <c r="AN50">
        <v>0</v>
      </c>
      <c r="AO50">
        <v>1</v>
      </c>
      <c r="AP50" t="s">
        <v>200</v>
      </c>
      <c r="AQ50" t="s">
        <v>201</v>
      </c>
    </row>
    <row r="51" spans="1:43">
      <c r="A51">
        <v>47</v>
      </c>
      <c r="B51">
        <v>5</v>
      </c>
      <c r="C51" t="s">
        <v>45</v>
      </c>
      <c r="D51">
        <v>19</v>
      </c>
      <c r="E51" t="s">
        <v>71</v>
      </c>
      <c r="F51" t="s">
        <v>79</v>
      </c>
      <c r="G51" t="s">
        <v>47</v>
      </c>
      <c r="H51" t="s">
        <v>48</v>
      </c>
      <c r="J51">
        <v>1</v>
      </c>
      <c r="K51">
        <v>2</v>
      </c>
      <c r="L51" t="s">
        <v>59</v>
      </c>
      <c r="M51">
        <v>2</v>
      </c>
      <c r="N51" t="s">
        <v>50</v>
      </c>
      <c r="O51">
        <v>1</v>
      </c>
      <c r="P51" t="s">
        <v>67</v>
      </c>
      <c r="Q51">
        <v>1</v>
      </c>
      <c r="R51">
        <v>1</v>
      </c>
      <c r="S51">
        <v>2</v>
      </c>
      <c r="T51">
        <v>1</v>
      </c>
      <c r="U51">
        <v>0</v>
      </c>
      <c r="V51">
        <v>-1</v>
      </c>
      <c r="W51">
        <v>1</v>
      </c>
      <c r="X51">
        <v>0</v>
      </c>
      <c r="Y51">
        <v>1</v>
      </c>
      <c r="Z51">
        <v>1</v>
      </c>
      <c r="AA51" t="s">
        <v>202</v>
      </c>
      <c r="AC51" t="s">
        <v>54</v>
      </c>
      <c r="AD51">
        <v>2</v>
      </c>
      <c r="AE51" t="s">
        <v>98</v>
      </c>
      <c r="AF51">
        <v>0</v>
      </c>
      <c r="AG51">
        <v>0</v>
      </c>
      <c r="AH51">
        <v>0</v>
      </c>
      <c r="AI51">
        <v>-1</v>
      </c>
      <c r="AJ51">
        <v>-1</v>
      </c>
      <c r="AK51">
        <v>-1</v>
      </c>
      <c r="AL51">
        <v>1</v>
      </c>
      <c r="AM51">
        <v>1</v>
      </c>
      <c r="AN51">
        <v>0</v>
      </c>
      <c r="AO51">
        <v>0</v>
      </c>
      <c r="AP51" t="s">
        <v>203</v>
      </c>
    </row>
    <row r="52" spans="1:43">
      <c r="A52">
        <v>48</v>
      </c>
      <c r="B52">
        <v>5</v>
      </c>
      <c r="C52" t="s">
        <v>45</v>
      </c>
      <c r="D52">
        <v>19</v>
      </c>
      <c r="E52" t="s">
        <v>71</v>
      </c>
      <c r="F52" t="s">
        <v>79</v>
      </c>
      <c r="G52" t="s">
        <v>47</v>
      </c>
      <c r="H52" t="s">
        <v>48</v>
      </c>
      <c r="J52">
        <v>2</v>
      </c>
      <c r="K52">
        <v>2</v>
      </c>
      <c r="L52" t="s">
        <v>59</v>
      </c>
      <c r="M52">
        <v>1</v>
      </c>
      <c r="N52" t="s">
        <v>50</v>
      </c>
      <c r="O52">
        <v>1</v>
      </c>
      <c r="P52" t="s">
        <v>67</v>
      </c>
      <c r="Q52">
        <v>0</v>
      </c>
      <c r="R52">
        <v>0</v>
      </c>
      <c r="S52">
        <v>2</v>
      </c>
      <c r="T52">
        <v>1</v>
      </c>
      <c r="U52">
        <v>1</v>
      </c>
      <c r="V52">
        <v>-1</v>
      </c>
      <c r="W52">
        <v>1</v>
      </c>
      <c r="X52">
        <v>-1</v>
      </c>
      <c r="Y52">
        <v>1</v>
      </c>
      <c r="Z52">
        <v>1</v>
      </c>
      <c r="AA52" t="s">
        <v>204</v>
      </c>
      <c r="AC52" t="s">
        <v>54</v>
      </c>
      <c r="AD52">
        <v>2</v>
      </c>
      <c r="AE52" t="s">
        <v>98</v>
      </c>
      <c r="AF52">
        <v>0</v>
      </c>
      <c r="AG52">
        <v>0</v>
      </c>
      <c r="AH52">
        <v>1</v>
      </c>
      <c r="AI52">
        <v>2</v>
      </c>
      <c r="AJ52">
        <v>1</v>
      </c>
      <c r="AK52">
        <v>1</v>
      </c>
      <c r="AL52">
        <v>1</v>
      </c>
      <c r="AM52">
        <v>0</v>
      </c>
      <c r="AN52">
        <v>1</v>
      </c>
      <c r="AO52">
        <v>0</v>
      </c>
      <c r="AP52" t="s">
        <v>205</v>
      </c>
      <c r="AQ52" t="s">
        <v>206</v>
      </c>
    </row>
    <row r="53" spans="1:43">
      <c r="A53">
        <v>49</v>
      </c>
      <c r="B53">
        <v>5</v>
      </c>
      <c r="C53" t="s">
        <v>45</v>
      </c>
      <c r="D53">
        <v>19</v>
      </c>
      <c r="E53" t="s">
        <v>71</v>
      </c>
      <c r="F53" t="s">
        <v>79</v>
      </c>
      <c r="G53" t="s">
        <v>47</v>
      </c>
      <c r="H53" t="s">
        <v>48</v>
      </c>
      <c r="J53">
        <v>2</v>
      </c>
      <c r="K53">
        <v>2</v>
      </c>
      <c r="L53" t="s">
        <v>59</v>
      </c>
      <c r="M53">
        <v>3</v>
      </c>
      <c r="N53" t="s">
        <v>50</v>
      </c>
      <c r="O53">
        <v>1</v>
      </c>
      <c r="P53" t="s">
        <v>67</v>
      </c>
      <c r="Q53">
        <v>1</v>
      </c>
      <c r="R53">
        <v>1</v>
      </c>
      <c r="S53">
        <v>2</v>
      </c>
      <c r="T53">
        <v>2</v>
      </c>
      <c r="U53">
        <v>2</v>
      </c>
      <c r="V53">
        <v>1</v>
      </c>
      <c r="W53">
        <v>1</v>
      </c>
      <c r="X53">
        <v>0</v>
      </c>
      <c r="Y53">
        <v>0</v>
      </c>
      <c r="Z53">
        <v>1</v>
      </c>
      <c r="AA53" t="s">
        <v>207</v>
      </c>
      <c r="AC53" t="s">
        <v>54</v>
      </c>
      <c r="AD53">
        <v>2</v>
      </c>
      <c r="AE53" t="s">
        <v>98</v>
      </c>
      <c r="AF53">
        <v>0</v>
      </c>
      <c r="AG53">
        <v>0</v>
      </c>
      <c r="AH53">
        <v>1</v>
      </c>
      <c r="AI53">
        <v>2</v>
      </c>
      <c r="AJ53">
        <v>1</v>
      </c>
      <c r="AK53">
        <v>1</v>
      </c>
      <c r="AL53">
        <v>2</v>
      </c>
      <c r="AM53">
        <v>1</v>
      </c>
      <c r="AN53">
        <v>1</v>
      </c>
      <c r="AO53">
        <v>0</v>
      </c>
      <c r="AP53" t="s">
        <v>208</v>
      </c>
      <c r="AQ53" t="s">
        <v>209</v>
      </c>
    </row>
    <row r="54" spans="1:43">
      <c r="A54">
        <v>50</v>
      </c>
      <c r="B54">
        <v>5</v>
      </c>
      <c r="C54" t="s">
        <v>45</v>
      </c>
      <c r="D54">
        <v>21</v>
      </c>
      <c r="E54" t="s">
        <v>71</v>
      </c>
      <c r="F54" t="s">
        <v>79</v>
      </c>
      <c r="G54" t="s">
        <v>47</v>
      </c>
      <c r="H54" t="s">
        <v>48</v>
      </c>
      <c r="J54">
        <v>1</v>
      </c>
      <c r="K54">
        <v>2</v>
      </c>
      <c r="L54" t="s">
        <v>59</v>
      </c>
      <c r="M54">
        <v>3</v>
      </c>
      <c r="N54" t="s">
        <v>50</v>
      </c>
      <c r="O54">
        <v>1</v>
      </c>
      <c r="P54" t="s">
        <v>55</v>
      </c>
      <c r="Q54">
        <v>2</v>
      </c>
      <c r="R54">
        <v>2</v>
      </c>
      <c r="S54">
        <v>2</v>
      </c>
      <c r="T54">
        <v>1</v>
      </c>
      <c r="U54">
        <v>1</v>
      </c>
      <c r="V54">
        <v>2</v>
      </c>
      <c r="W54">
        <v>1</v>
      </c>
      <c r="X54">
        <v>2</v>
      </c>
      <c r="Y54">
        <v>1</v>
      </c>
      <c r="Z54">
        <v>2</v>
      </c>
      <c r="AA54" t="s">
        <v>210</v>
      </c>
      <c r="AB54" t="s">
        <v>211</v>
      </c>
      <c r="AC54" t="s">
        <v>54</v>
      </c>
      <c r="AD54">
        <v>2</v>
      </c>
      <c r="AE54" t="s">
        <v>84</v>
      </c>
      <c r="AF54">
        <v>-2</v>
      </c>
      <c r="AG54">
        <v>-1</v>
      </c>
      <c r="AH54">
        <v>0</v>
      </c>
      <c r="AI54">
        <v>2</v>
      </c>
      <c r="AJ54">
        <v>2</v>
      </c>
      <c r="AK54">
        <v>1</v>
      </c>
      <c r="AL54">
        <v>0</v>
      </c>
      <c r="AM54">
        <v>0</v>
      </c>
      <c r="AN54">
        <v>-1</v>
      </c>
      <c r="AO54">
        <v>1</v>
      </c>
      <c r="AP54" t="s">
        <v>212</v>
      </c>
      <c r="AQ54" t="s">
        <v>213</v>
      </c>
    </row>
    <row r="55" spans="1:43">
      <c r="A55">
        <v>51</v>
      </c>
      <c r="B55">
        <v>5</v>
      </c>
      <c r="C55" t="s">
        <v>45</v>
      </c>
      <c r="D55">
        <v>20</v>
      </c>
      <c r="E55" t="s">
        <v>71</v>
      </c>
      <c r="F55" t="s">
        <v>79</v>
      </c>
      <c r="G55" t="s">
        <v>47</v>
      </c>
      <c r="H55" t="s">
        <v>48</v>
      </c>
      <c r="J55">
        <v>2</v>
      </c>
      <c r="K55">
        <v>3</v>
      </c>
      <c r="L55" t="s">
        <v>59</v>
      </c>
      <c r="M55">
        <v>2</v>
      </c>
      <c r="N55" t="s">
        <v>50</v>
      </c>
      <c r="O55">
        <v>1</v>
      </c>
      <c r="P55" t="s">
        <v>55</v>
      </c>
      <c r="Q55">
        <v>1</v>
      </c>
      <c r="R55">
        <v>1</v>
      </c>
      <c r="S55">
        <v>1</v>
      </c>
      <c r="T55">
        <v>1</v>
      </c>
      <c r="U55">
        <v>0</v>
      </c>
      <c r="V55">
        <v>2</v>
      </c>
      <c r="W55">
        <v>1</v>
      </c>
      <c r="X55">
        <v>-1</v>
      </c>
      <c r="Y55">
        <v>1</v>
      </c>
      <c r="Z55">
        <v>1</v>
      </c>
      <c r="AA55" t="s">
        <v>214</v>
      </c>
      <c r="AB55" t="s">
        <v>215</v>
      </c>
      <c r="AC55" t="s">
        <v>54</v>
      </c>
      <c r="AD55">
        <v>2</v>
      </c>
      <c r="AE55" t="s">
        <v>84</v>
      </c>
      <c r="AF55">
        <v>-1</v>
      </c>
      <c r="AG55">
        <v>-2</v>
      </c>
      <c r="AH55">
        <v>0</v>
      </c>
      <c r="AI55">
        <v>1</v>
      </c>
      <c r="AJ55">
        <v>0</v>
      </c>
      <c r="AK55">
        <v>-1</v>
      </c>
      <c r="AL55">
        <v>-1</v>
      </c>
      <c r="AM55">
        <v>-1</v>
      </c>
      <c r="AN55">
        <v>-1</v>
      </c>
      <c r="AO55">
        <v>-2</v>
      </c>
      <c r="AP55" t="s">
        <v>216</v>
      </c>
      <c r="AQ55" t="s">
        <v>217</v>
      </c>
    </row>
    <row r="56" spans="1:43">
      <c r="A56">
        <v>52</v>
      </c>
      <c r="B56">
        <v>5</v>
      </c>
      <c r="C56" t="s">
        <v>45</v>
      </c>
      <c r="D56">
        <v>21</v>
      </c>
      <c r="E56" t="s">
        <v>71</v>
      </c>
      <c r="F56" t="s">
        <v>79</v>
      </c>
      <c r="G56" t="s">
        <v>47</v>
      </c>
      <c r="H56" t="s">
        <v>48</v>
      </c>
      <c r="J56">
        <v>1</v>
      </c>
      <c r="K56">
        <v>2</v>
      </c>
      <c r="L56" t="s">
        <v>59</v>
      </c>
      <c r="M56">
        <v>0</v>
      </c>
      <c r="N56" t="s">
        <v>50</v>
      </c>
      <c r="O56">
        <v>1</v>
      </c>
      <c r="P56" t="s">
        <v>55</v>
      </c>
      <c r="Q56">
        <v>1</v>
      </c>
      <c r="R56">
        <v>1</v>
      </c>
      <c r="S56">
        <v>2</v>
      </c>
      <c r="T56">
        <v>1</v>
      </c>
      <c r="U56">
        <v>-1</v>
      </c>
      <c r="V56">
        <v>1</v>
      </c>
      <c r="W56">
        <v>0</v>
      </c>
      <c r="X56">
        <v>1</v>
      </c>
      <c r="Y56">
        <v>1</v>
      </c>
      <c r="Z56">
        <v>2</v>
      </c>
      <c r="AA56" t="s">
        <v>218</v>
      </c>
      <c r="AB56" t="s">
        <v>219</v>
      </c>
      <c r="AC56" t="s">
        <v>54</v>
      </c>
      <c r="AD56">
        <v>2</v>
      </c>
      <c r="AE56" t="s">
        <v>84</v>
      </c>
      <c r="AF56">
        <v>1</v>
      </c>
      <c r="AG56">
        <v>2</v>
      </c>
      <c r="AH56">
        <v>2</v>
      </c>
      <c r="AI56">
        <v>2</v>
      </c>
      <c r="AJ56">
        <v>1</v>
      </c>
      <c r="AK56">
        <v>1</v>
      </c>
      <c r="AL56">
        <v>0</v>
      </c>
      <c r="AM56">
        <v>2</v>
      </c>
      <c r="AN56">
        <v>0</v>
      </c>
      <c r="AO56">
        <v>2</v>
      </c>
      <c r="AP56" t="s">
        <v>220</v>
      </c>
      <c r="AQ56" t="s">
        <v>221</v>
      </c>
    </row>
    <row r="57" spans="1:43">
      <c r="A57">
        <v>53</v>
      </c>
      <c r="B57">
        <v>5</v>
      </c>
      <c r="C57" t="s">
        <v>45</v>
      </c>
      <c r="D57">
        <v>20</v>
      </c>
      <c r="E57" t="s">
        <v>71</v>
      </c>
      <c r="F57" t="s">
        <v>79</v>
      </c>
      <c r="G57" t="s">
        <v>47</v>
      </c>
      <c r="H57" t="s">
        <v>48</v>
      </c>
      <c r="J57">
        <v>3</v>
      </c>
      <c r="K57">
        <v>3</v>
      </c>
      <c r="L57" t="s">
        <v>59</v>
      </c>
      <c r="M57">
        <v>3</v>
      </c>
      <c r="N57" t="s">
        <v>50</v>
      </c>
      <c r="O57">
        <v>1</v>
      </c>
      <c r="P57" t="s">
        <v>55</v>
      </c>
      <c r="Q57">
        <v>1</v>
      </c>
      <c r="R57">
        <v>2</v>
      </c>
      <c r="S57">
        <v>2</v>
      </c>
      <c r="T57">
        <v>2</v>
      </c>
      <c r="U57">
        <v>1</v>
      </c>
      <c r="V57">
        <v>0</v>
      </c>
      <c r="W57">
        <v>2</v>
      </c>
      <c r="X57">
        <v>-1</v>
      </c>
      <c r="Y57">
        <v>1</v>
      </c>
      <c r="Z57">
        <v>0</v>
      </c>
      <c r="AA57" t="s">
        <v>222</v>
      </c>
      <c r="AC57" t="s">
        <v>54</v>
      </c>
      <c r="AD57">
        <v>2</v>
      </c>
      <c r="AE57" t="s">
        <v>84</v>
      </c>
      <c r="AF57">
        <v>-2</v>
      </c>
      <c r="AG57">
        <v>0</v>
      </c>
      <c r="AH57">
        <v>0</v>
      </c>
      <c r="AI57">
        <v>1</v>
      </c>
      <c r="AJ57">
        <v>1</v>
      </c>
      <c r="AK57">
        <v>0</v>
      </c>
      <c r="AL57">
        <v>-1</v>
      </c>
      <c r="AM57">
        <v>-2</v>
      </c>
      <c r="AN57">
        <v>-2</v>
      </c>
      <c r="AO57">
        <v>-1</v>
      </c>
      <c r="AP57" t="s">
        <v>223</v>
      </c>
      <c r="AQ57" t="s">
        <v>224</v>
      </c>
    </row>
    <row r="58" spans="1:43">
      <c r="A58">
        <v>54</v>
      </c>
      <c r="B58">
        <v>5</v>
      </c>
      <c r="C58" t="s">
        <v>123</v>
      </c>
      <c r="D58">
        <v>25</v>
      </c>
      <c r="E58" t="s">
        <v>71</v>
      </c>
      <c r="F58" t="s">
        <v>79</v>
      </c>
      <c r="G58" t="s">
        <v>47</v>
      </c>
      <c r="H58" t="s">
        <v>48</v>
      </c>
      <c r="J58">
        <v>2</v>
      </c>
      <c r="K58">
        <v>3</v>
      </c>
      <c r="L58" t="s">
        <v>59</v>
      </c>
      <c r="M58">
        <v>3</v>
      </c>
      <c r="N58" t="s">
        <v>124</v>
      </c>
      <c r="O58">
        <v>2</v>
      </c>
      <c r="P58" t="s">
        <v>65</v>
      </c>
      <c r="Q58">
        <v>-1</v>
      </c>
      <c r="R58">
        <v>-1</v>
      </c>
      <c r="S58">
        <v>3</v>
      </c>
      <c r="T58">
        <v>2</v>
      </c>
      <c r="U58">
        <v>2</v>
      </c>
      <c r="V58">
        <v>0</v>
      </c>
      <c r="W58">
        <v>1</v>
      </c>
      <c r="X58">
        <v>0</v>
      </c>
      <c r="Y58">
        <v>0</v>
      </c>
      <c r="Z58">
        <v>0</v>
      </c>
      <c r="AA58" t="s">
        <v>225</v>
      </c>
      <c r="AC58" t="s">
        <v>50</v>
      </c>
      <c r="AD58">
        <v>1</v>
      </c>
      <c r="AE58" t="s">
        <v>84</v>
      </c>
      <c r="AF58">
        <v>2</v>
      </c>
      <c r="AG58">
        <v>3</v>
      </c>
      <c r="AH58">
        <v>3</v>
      </c>
      <c r="AI58">
        <v>3</v>
      </c>
      <c r="AJ58">
        <v>2</v>
      </c>
      <c r="AK58">
        <v>1</v>
      </c>
      <c r="AL58">
        <v>1</v>
      </c>
      <c r="AM58">
        <v>0</v>
      </c>
      <c r="AN58">
        <v>1</v>
      </c>
      <c r="AO58">
        <v>1</v>
      </c>
      <c r="AP58" t="s">
        <v>226</v>
      </c>
    </row>
    <row r="59" spans="1:43">
      <c r="A59">
        <v>55</v>
      </c>
      <c r="B59">
        <v>5</v>
      </c>
      <c r="C59" t="s">
        <v>123</v>
      </c>
      <c r="D59">
        <v>21</v>
      </c>
      <c r="E59" t="s">
        <v>71</v>
      </c>
      <c r="F59" t="s">
        <v>79</v>
      </c>
      <c r="G59" t="s">
        <v>80</v>
      </c>
      <c r="H59" t="s">
        <v>48</v>
      </c>
      <c r="J59">
        <v>1</v>
      </c>
      <c r="K59">
        <v>1</v>
      </c>
      <c r="L59" t="s">
        <v>59</v>
      </c>
      <c r="M59">
        <v>2</v>
      </c>
      <c r="N59" t="s">
        <v>124</v>
      </c>
      <c r="O59">
        <v>2</v>
      </c>
      <c r="P59" t="s">
        <v>65</v>
      </c>
      <c r="Q59">
        <v>1</v>
      </c>
      <c r="R59">
        <v>1</v>
      </c>
      <c r="S59">
        <v>2</v>
      </c>
      <c r="T59">
        <v>1</v>
      </c>
      <c r="U59">
        <v>0</v>
      </c>
      <c r="V59">
        <v>0</v>
      </c>
      <c r="W59">
        <v>0</v>
      </c>
      <c r="X59">
        <v>0</v>
      </c>
      <c r="Y59">
        <v>1</v>
      </c>
      <c r="Z59">
        <v>1</v>
      </c>
      <c r="AA59" t="s">
        <v>227</v>
      </c>
      <c r="AB59" t="s">
        <v>228</v>
      </c>
      <c r="AC59" t="s">
        <v>50</v>
      </c>
      <c r="AD59">
        <v>1</v>
      </c>
      <c r="AE59" t="s">
        <v>84</v>
      </c>
      <c r="AF59">
        <v>3</v>
      </c>
      <c r="AG59">
        <v>2</v>
      </c>
      <c r="AH59">
        <v>2</v>
      </c>
      <c r="AI59">
        <v>1</v>
      </c>
      <c r="AJ59">
        <v>0</v>
      </c>
      <c r="AK59">
        <v>-1</v>
      </c>
      <c r="AL59">
        <v>1</v>
      </c>
      <c r="AM59">
        <v>-1</v>
      </c>
      <c r="AN59">
        <v>-1</v>
      </c>
      <c r="AO59">
        <v>-1</v>
      </c>
      <c r="AP59" t="s">
        <v>229</v>
      </c>
    </row>
    <row r="60" spans="1:43">
      <c r="A60">
        <v>56</v>
      </c>
      <c r="B60">
        <v>5</v>
      </c>
      <c r="C60" t="s">
        <v>123</v>
      </c>
      <c r="D60">
        <v>20</v>
      </c>
      <c r="E60" t="s">
        <v>71</v>
      </c>
      <c r="F60" t="s">
        <v>79</v>
      </c>
      <c r="G60" t="s">
        <v>47</v>
      </c>
      <c r="H60" t="s">
        <v>48</v>
      </c>
      <c r="J60">
        <v>1</v>
      </c>
      <c r="K60">
        <v>3</v>
      </c>
      <c r="L60" t="s">
        <v>59</v>
      </c>
      <c r="M60">
        <v>1</v>
      </c>
      <c r="N60" t="s">
        <v>124</v>
      </c>
      <c r="O60">
        <v>2</v>
      </c>
      <c r="P60" t="s">
        <v>65</v>
      </c>
      <c r="Q60">
        <v>1</v>
      </c>
      <c r="R60">
        <v>1</v>
      </c>
      <c r="S60">
        <v>2</v>
      </c>
      <c r="T60">
        <v>1</v>
      </c>
      <c r="U60">
        <v>1</v>
      </c>
      <c r="V60">
        <v>0</v>
      </c>
      <c r="W60">
        <v>1</v>
      </c>
      <c r="X60">
        <v>0</v>
      </c>
      <c r="Y60">
        <v>1</v>
      </c>
      <c r="Z60">
        <v>-1</v>
      </c>
      <c r="AA60" t="s">
        <v>230</v>
      </c>
      <c r="AC60" t="s">
        <v>50</v>
      </c>
      <c r="AD60">
        <v>1</v>
      </c>
      <c r="AE60" t="s">
        <v>84</v>
      </c>
      <c r="AF60">
        <v>3</v>
      </c>
      <c r="AG60">
        <v>2</v>
      </c>
      <c r="AH60">
        <v>2</v>
      </c>
      <c r="AI60">
        <v>2</v>
      </c>
      <c r="AJ60">
        <v>1</v>
      </c>
      <c r="AK60">
        <v>2</v>
      </c>
      <c r="AL60">
        <v>1</v>
      </c>
      <c r="AM60">
        <v>1</v>
      </c>
      <c r="AN60">
        <v>1</v>
      </c>
      <c r="AO60">
        <v>0</v>
      </c>
      <c r="AP60" t="s">
        <v>231</v>
      </c>
      <c r="AQ60" t="s">
        <v>232</v>
      </c>
    </row>
    <row r="61" spans="1:43">
      <c r="A61">
        <v>57</v>
      </c>
      <c r="B61">
        <v>5</v>
      </c>
      <c r="C61" t="s">
        <v>123</v>
      </c>
      <c r="D61">
        <v>21</v>
      </c>
      <c r="E61" t="s">
        <v>71</v>
      </c>
      <c r="F61" t="s">
        <v>79</v>
      </c>
      <c r="G61" t="s">
        <v>47</v>
      </c>
      <c r="H61" t="s">
        <v>48</v>
      </c>
      <c r="J61">
        <v>2</v>
      </c>
      <c r="K61">
        <v>3</v>
      </c>
      <c r="L61" t="s">
        <v>59</v>
      </c>
      <c r="M61">
        <v>3</v>
      </c>
      <c r="N61" t="s">
        <v>124</v>
      </c>
      <c r="O61">
        <v>2</v>
      </c>
      <c r="P61" t="s">
        <v>65</v>
      </c>
      <c r="Q61">
        <v>0</v>
      </c>
      <c r="R61">
        <v>0</v>
      </c>
      <c r="S61">
        <v>3</v>
      </c>
      <c r="T61">
        <v>2</v>
      </c>
      <c r="U61">
        <v>-2</v>
      </c>
      <c r="V61">
        <v>0</v>
      </c>
      <c r="W61">
        <v>2</v>
      </c>
      <c r="X61">
        <v>-3</v>
      </c>
      <c r="Y61">
        <v>1</v>
      </c>
      <c r="Z61">
        <v>1</v>
      </c>
      <c r="AA61" t="s">
        <v>233</v>
      </c>
      <c r="AC61" t="s">
        <v>50</v>
      </c>
      <c r="AD61">
        <v>1</v>
      </c>
      <c r="AE61" t="s">
        <v>84</v>
      </c>
      <c r="AF61">
        <v>3</v>
      </c>
      <c r="AG61">
        <v>3</v>
      </c>
      <c r="AH61">
        <v>3</v>
      </c>
      <c r="AI61">
        <v>3</v>
      </c>
      <c r="AJ61">
        <v>0</v>
      </c>
      <c r="AK61">
        <v>0</v>
      </c>
      <c r="AL61">
        <v>1</v>
      </c>
      <c r="AM61">
        <v>-2</v>
      </c>
      <c r="AN61">
        <v>1</v>
      </c>
      <c r="AO61">
        <v>2</v>
      </c>
      <c r="AP61" t="s">
        <v>234</v>
      </c>
    </row>
    <row r="62" spans="1:43">
      <c r="A62">
        <v>58</v>
      </c>
      <c r="B62">
        <v>5</v>
      </c>
      <c r="C62" t="s">
        <v>123</v>
      </c>
      <c r="D62">
        <v>20</v>
      </c>
      <c r="E62" t="s">
        <v>58</v>
      </c>
      <c r="F62" t="s">
        <v>64</v>
      </c>
      <c r="G62" t="s">
        <v>47</v>
      </c>
      <c r="H62" t="s">
        <v>48</v>
      </c>
      <c r="J62">
        <v>2</v>
      </c>
      <c r="K62">
        <v>2</v>
      </c>
      <c r="L62" t="s">
        <v>59</v>
      </c>
      <c r="M62">
        <v>0</v>
      </c>
      <c r="N62" t="s">
        <v>124</v>
      </c>
      <c r="O62">
        <v>2</v>
      </c>
      <c r="P62" t="s">
        <v>84</v>
      </c>
      <c r="Q62">
        <v>1</v>
      </c>
      <c r="R62">
        <v>2</v>
      </c>
      <c r="S62">
        <v>2</v>
      </c>
      <c r="T62">
        <v>1</v>
      </c>
      <c r="U62">
        <v>1</v>
      </c>
      <c r="V62">
        <v>1</v>
      </c>
      <c r="W62">
        <v>1</v>
      </c>
      <c r="X62">
        <v>1</v>
      </c>
      <c r="Y62">
        <v>1</v>
      </c>
      <c r="Z62">
        <v>1</v>
      </c>
      <c r="AA62" t="s">
        <v>235</v>
      </c>
      <c r="AC62" t="s">
        <v>50</v>
      </c>
      <c r="AD62">
        <v>1</v>
      </c>
      <c r="AE62" t="s">
        <v>55</v>
      </c>
      <c r="AF62">
        <v>2</v>
      </c>
      <c r="AG62">
        <v>2</v>
      </c>
      <c r="AH62">
        <v>2</v>
      </c>
      <c r="AI62">
        <v>2</v>
      </c>
      <c r="AJ62">
        <v>2</v>
      </c>
      <c r="AK62">
        <v>2</v>
      </c>
      <c r="AL62">
        <v>2</v>
      </c>
      <c r="AM62">
        <v>1</v>
      </c>
      <c r="AN62">
        <v>2</v>
      </c>
      <c r="AO62">
        <v>1</v>
      </c>
      <c r="AP62" t="s">
        <v>236</v>
      </c>
    </row>
    <row r="63" spans="1:43">
      <c r="A63">
        <v>59</v>
      </c>
      <c r="B63">
        <v>5</v>
      </c>
      <c r="C63" t="s">
        <v>123</v>
      </c>
      <c r="D63">
        <v>21</v>
      </c>
      <c r="E63" t="s">
        <v>58</v>
      </c>
      <c r="F63" t="s">
        <v>64</v>
      </c>
      <c r="G63" t="s">
        <v>47</v>
      </c>
      <c r="H63" t="s">
        <v>48</v>
      </c>
      <c r="J63">
        <v>3</v>
      </c>
      <c r="K63">
        <v>3</v>
      </c>
      <c r="L63" t="s">
        <v>59</v>
      </c>
      <c r="M63">
        <v>3</v>
      </c>
      <c r="N63" t="s">
        <v>124</v>
      </c>
      <c r="O63">
        <v>2</v>
      </c>
      <c r="P63" t="s">
        <v>84</v>
      </c>
      <c r="Q63">
        <v>1</v>
      </c>
      <c r="R63">
        <v>1</v>
      </c>
      <c r="S63">
        <v>2</v>
      </c>
      <c r="T63">
        <v>1</v>
      </c>
      <c r="U63">
        <v>2</v>
      </c>
      <c r="V63">
        <v>1</v>
      </c>
      <c r="W63">
        <v>0</v>
      </c>
      <c r="X63">
        <v>-1</v>
      </c>
      <c r="Y63">
        <v>1</v>
      </c>
      <c r="Z63">
        <v>0</v>
      </c>
      <c r="AA63" t="s">
        <v>237</v>
      </c>
      <c r="AC63" t="s">
        <v>50</v>
      </c>
      <c r="AD63">
        <v>1</v>
      </c>
      <c r="AE63" t="s">
        <v>55</v>
      </c>
      <c r="AF63">
        <v>1</v>
      </c>
      <c r="AG63">
        <v>2</v>
      </c>
      <c r="AH63">
        <v>2</v>
      </c>
      <c r="AI63">
        <v>1</v>
      </c>
      <c r="AJ63">
        <v>1</v>
      </c>
      <c r="AK63">
        <v>0</v>
      </c>
      <c r="AL63">
        <v>0</v>
      </c>
      <c r="AM63">
        <v>0</v>
      </c>
      <c r="AN63">
        <v>1</v>
      </c>
      <c r="AO63">
        <v>1</v>
      </c>
    </row>
    <row r="64" spans="1:43">
      <c r="A64">
        <v>60</v>
      </c>
      <c r="B64">
        <v>5</v>
      </c>
      <c r="C64" t="s">
        <v>123</v>
      </c>
      <c r="D64">
        <v>22</v>
      </c>
      <c r="E64" t="s">
        <v>71</v>
      </c>
      <c r="F64" t="s">
        <v>79</v>
      </c>
      <c r="G64" t="s">
        <v>47</v>
      </c>
      <c r="H64" t="s">
        <v>48</v>
      </c>
      <c r="J64">
        <v>3</v>
      </c>
      <c r="K64">
        <v>2</v>
      </c>
      <c r="L64" t="s">
        <v>59</v>
      </c>
      <c r="M64">
        <v>1</v>
      </c>
      <c r="N64" t="s">
        <v>124</v>
      </c>
      <c r="O64">
        <v>2</v>
      </c>
      <c r="P64" t="s">
        <v>84</v>
      </c>
      <c r="Q64">
        <v>-2</v>
      </c>
      <c r="R64">
        <v>-1</v>
      </c>
      <c r="S64">
        <v>2</v>
      </c>
      <c r="T64">
        <v>2</v>
      </c>
      <c r="U64">
        <v>1</v>
      </c>
      <c r="V64">
        <v>0</v>
      </c>
      <c r="W64">
        <v>0</v>
      </c>
      <c r="X64">
        <v>1</v>
      </c>
      <c r="Y64">
        <v>1</v>
      </c>
      <c r="Z64">
        <v>1</v>
      </c>
      <c r="AA64" t="s">
        <v>238</v>
      </c>
      <c r="AC64" t="s">
        <v>50</v>
      </c>
      <c r="AD64">
        <v>1</v>
      </c>
      <c r="AE64" t="s">
        <v>55</v>
      </c>
      <c r="AF64">
        <v>2</v>
      </c>
      <c r="AG64">
        <v>2</v>
      </c>
      <c r="AH64">
        <v>3</v>
      </c>
      <c r="AI64">
        <v>2</v>
      </c>
      <c r="AJ64">
        <v>2</v>
      </c>
      <c r="AK64">
        <v>2</v>
      </c>
      <c r="AL64">
        <v>1</v>
      </c>
      <c r="AM64">
        <v>2</v>
      </c>
      <c r="AN64">
        <v>1</v>
      </c>
      <c r="AO64">
        <v>2</v>
      </c>
      <c r="AP64" t="s">
        <v>239</v>
      </c>
    </row>
    <row r="65" spans="1:43">
      <c r="A65">
        <v>61</v>
      </c>
      <c r="B65">
        <v>5</v>
      </c>
      <c r="C65" t="s">
        <v>123</v>
      </c>
      <c r="D65">
        <v>19</v>
      </c>
      <c r="E65" t="s">
        <v>58</v>
      </c>
      <c r="F65" t="s">
        <v>64</v>
      </c>
      <c r="G65" t="s">
        <v>47</v>
      </c>
      <c r="H65" t="s">
        <v>75</v>
      </c>
      <c r="J65">
        <v>2</v>
      </c>
      <c r="K65">
        <v>2</v>
      </c>
      <c r="L65" t="s">
        <v>59</v>
      </c>
      <c r="M65">
        <v>3</v>
      </c>
      <c r="N65" t="s">
        <v>124</v>
      </c>
      <c r="O65">
        <v>2</v>
      </c>
      <c r="P65" t="s">
        <v>84</v>
      </c>
      <c r="Q65">
        <v>-2</v>
      </c>
      <c r="R65">
        <v>-1</v>
      </c>
      <c r="S65">
        <v>3</v>
      </c>
      <c r="T65">
        <v>1</v>
      </c>
      <c r="U65">
        <v>1</v>
      </c>
      <c r="V65">
        <v>1</v>
      </c>
      <c r="W65">
        <v>1</v>
      </c>
      <c r="X65">
        <v>0</v>
      </c>
      <c r="Y65">
        <v>0</v>
      </c>
      <c r="Z65">
        <v>0</v>
      </c>
      <c r="AA65" t="s">
        <v>240</v>
      </c>
      <c r="AC65" t="s">
        <v>50</v>
      </c>
      <c r="AD65">
        <v>1</v>
      </c>
      <c r="AE65" t="s">
        <v>55</v>
      </c>
      <c r="AF65">
        <v>1</v>
      </c>
      <c r="AG65">
        <v>1</v>
      </c>
      <c r="AH65">
        <v>3</v>
      </c>
      <c r="AI65">
        <v>2</v>
      </c>
      <c r="AJ65">
        <v>2</v>
      </c>
      <c r="AK65">
        <v>2</v>
      </c>
      <c r="AL65">
        <v>1</v>
      </c>
      <c r="AM65">
        <v>1</v>
      </c>
      <c r="AN65">
        <v>1</v>
      </c>
      <c r="AO65">
        <v>2</v>
      </c>
      <c r="AP65" t="s">
        <v>241</v>
      </c>
      <c r="AQ65" t="s">
        <v>242</v>
      </c>
    </row>
    <row r="66" spans="1:43">
      <c r="A66">
        <v>62</v>
      </c>
      <c r="B66">
        <v>5</v>
      </c>
      <c r="C66" t="s">
        <v>123</v>
      </c>
      <c r="D66">
        <v>21</v>
      </c>
      <c r="E66" t="s">
        <v>71</v>
      </c>
      <c r="F66" t="s">
        <v>79</v>
      </c>
      <c r="G66" t="s">
        <v>47</v>
      </c>
      <c r="H66" t="s">
        <v>48</v>
      </c>
      <c r="J66">
        <v>1</v>
      </c>
      <c r="K66">
        <v>3</v>
      </c>
      <c r="L66" t="s">
        <v>59</v>
      </c>
      <c r="M66">
        <v>2</v>
      </c>
      <c r="N66" t="s">
        <v>124</v>
      </c>
      <c r="O66">
        <v>2</v>
      </c>
      <c r="P66" t="s">
        <v>84</v>
      </c>
      <c r="Q66">
        <v>-2</v>
      </c>
      <c r="R66">
        <v>-2</v>
      </c>
      <c r="S66">
        <v>2</v>
      </c>
      <c r="T66">
        <v>1</v>
      </c>
      <c r="U66">
        <v>-2</v>
      </c>
      <c r="V66">
        <v>1</v>
      </c>
      <c r="W66">
        <v>1</v>
      </c>
      <c r="X66">
        <v>0</v>
      </c>
      <c r="Y66">
        <v>1</v>
      </c>
      <c r="Z66">
        <v>0</v>
      </c>
      <c r="AA66" t="s">
        <v>243</v>
      </c>
      <c r="AB66" t="s">
        <v>244</v>
      </c>
      <c r="AC66" t="s">
        <v>50</v>
      </c>
      <c r="AD66">
        <v>1</v>
      </c>
      <c r="AE66" t="s">
        <v>55</v>
      </c>
      <c r="AF66">
        <v>2</v>
      </c>
      <c r="AG66">
        <v>2</v>
      </c>
      <c r="AH66">
        <v>2</v>
      </c>
      <c r="AI66">
        <v>1</v>
      </c>
      <c r="AJ66">
        <v>2</v>
      </c>
      <c r="AK66">
        <v>1</v>
      </c>
      <c r="AL66">
        <v>1</v>
      </c>
      <c r="AM66">
        <v>1</v>
      </c>
      <c r="AN66">
        <v>1</v>
      </c>
      <c r="AO66">
        <v>1</v>
      </c>
      <c r="AP66" t="s">
        <v>236</v>
      </c>
    </row>
    <row r="67" spans="1:43">
      <c r="A67">
        <v>63</v>
      </c>
      <c r="B67">
        <v>5</v>
      </c>
      <c r="C67" t="s">
        <v>123</v>
      </c>
      <c r="D67">
        <v>20</v>
      </c>
      <c r="E67" t="s">
        <v>71</v>
      </c>
      <c r="F67" t="s">
        <v>79</v>
      </c>
      <c r="G67" t="s">
        <v>47</v>
      </c>
      <c r="H67" t="s">
        <v>48</v>
      </c>
      <c r="J67">
        <v>2</v>
      </c>
      <c r="K67">
        <v>3</v>
      </c>
      <c r="L67" t="s">
        <v>59</v>
      </c>
      <c r="M67">
        <v>3</v>
      </c>
      <c r="N67" t="s">
        <v>124</v>
      </c>
      <c r="O67">
        <v>2</v>
      </c>
      <c r="P67" t="s">
        <v>51</v>
      </c>
      <c r="Q67">
        <v>2</v>
      </c>
      <c r="R67">
        <v>2</v>
      </c>
      <c r="S67">
        <v>3</v>
      </c>
      <c r="T67">
        <v>2</v>
      </c>
      <c r="U67">
        <v>2</v>
      </c>
      <c r="V67">
        <v>0</v>
      </c>
      <c r="W67">
        <v>1</v>
      </c>
      <c r="X67">
        <v>1</v>
      </c>
      <c r="Y67">
        <v>2</v>
      </c>
      <c r="Z67">
        <v>2</v>
      </c>
      <c r="AA67" t="s">
        <v>245</v>
      </c>
      <c r="AC67" t="s">
        <v>50</v>
      </c>
      <c r="AD67">
        <v>1</v>
      </c>
      <c r="AE67" t="s">
        <v>67</v>
      </c>
      <c r="AF67">
        <v>3</v>
      </c>
      <c r="AG67">
        <v>3</v>
      </c>
      <c r="AH67">
        <v>2</v>
      </c>
      <c r="AI67">
        <v>1</v>
      </c>
      <c r="AJ67">
        <v>2</v>
      </c>
      <c r="AK67">
        <v>1</v>
      </c>
      <c r="AL67">
        <v>0</v>
      </c>
      <c r="AM67">
        <v>0</v>
      </c>
      <c r="AN67">
        <v>1</v>
      </c>
      <c r="AO67">
        <v>2</v>
      </c>
      <c r="AP67" t="s">
        <v>246</v>
      </c>
      <c r="AQ67" t="s">
        <v>247</v>
      </c>
    </row>
    <row r="68" spans="1:43">
      <c r="A68">
        <v>64</v>
      </c>
      <c r="B68">
        <v>5</v>
      </c>
      <c r="C68" t="s">
        <v>123</v>
      </c>
      <c r="D68">
        <v>21</v>
      </c>
      <c r="E68" t="s">
        <v>71</v>
      </c>
      <c r="F68" t="s">
        <v>79</v>
      </c>
      <c r="G68" t="s">
        <v>47</v>
      </c>
      <c r="H68" t="s">
        <v>48</v>
      </c>
      <c r="J68">
        <v>3</v>
      </c>
      <c r="K68">
        <v>3</v>
      </c>
      <c r="L68" t="s">
        <v>59</v>
      </c>
      <c r="M68">
        <v>3</v>
      </c>
      <c r="N68" t="s">
        <v>124</v>
      </c>
      <c r="O68">
        <v>2</v>
      </c>
      <c r="P68" t="s">
        <v>51</v>
      </c>
      <c r="Q68">
        <v>1</v>
      </c>
      <c r="R68">
        <v>2</v>
      </c>
      <c r="S68">
        <v>2</v>
      </c>
      <c r="T68">
        <v>1</v>
      </c>
      <c r="U68">
        <v>-2</v>
      </c>
      <c r="V68">
        <v>-1</v>
      </c>
      <c r="W68">
        <v>1</v>
      </c>
      <c r="X68">
        <v>-1</v>
      </c>
      <c r="Y68">
        <v>1</v>
      </c>
      <c r="Z68">
        <v>1</v>
      </c>
      <c r="AA68" t="s">
        <v>248</v>
      </c>
      <c r="AC68" t="s">
        <v>50</v>
      </c>
      <c r="AD68">
        <v>1</v>
      </c>
      <c r="AE68" t="s">
        <v>67</v>
      </c>
      <c r="AF68">
        <v>3</v>
      </c>
      <c r="AG68">
        <v>3</v>
      </c>
      <c r="AH68">
        <v>3</v>
      </c>
      <c r="AI68">
        <v>1</v>
      </c>
      <c r="AJ68">
        <v>2</v>
      </c>
      <c r="AK68">
        <v>1</v>
      </c>
      <c r="AL68">
        <v>1</v>
      </c>
      <c r="AM68">
        <v>2</v>
      </c>
      <c r="AN68">
        <v>1</v>
      </c>
      <c r="AO68">
        <v>2</v>
      </c>
      <c r="AP68" t="s">
        <v>249</v>
      </c>
      <c r="AQ68" t="s">
        <v>250</v>
      </c>
    </row>
    <row r="69" spans="1:43">
      <c r="A69">
        <v>65</v>
      </c>
      <c r="B69">
        <v>5</v>
      </c>
      <c r="C69" t="s">
        <v>123</v>
      </c>
      <c r="D69">
        <v>19</v>
      </c>
      <c r="E69" t="s">
        <v>71</v>
      </c>
      <c r="F69" t="s">
        <v>79</v>
      </c>
      <c r="G69" t="s">
        <v>47</v>
      </c>
      <c r="H69" t="s">
        <v>48</v>
      </c>
      <c r="J69">
        <v>2</v>
      </c>
      <c r="K69">
        <v>2</v>
      </c>
      <c r="L69" t="s">
        <v>49</v>
      </c>
      <c r="M69">
        <v>1</v>
      </c>
      <c r="N69" t="s">
        <v>124</v>
      </c>
      <c r="O69">
        <v>2</v>
      </c>
      <c r="P69" t="s">
        <v>51</v>
      </c>
      <c r="Q69">
        <v>0</v>
      </c>
      <c r="R69">
        <v>0</v>
      </c>
      <c r="S69">
        <v>2</v>
      </c>
      <c r="T69">
        <v>2</v>
      </c>
      <c r="U69">
        <v>3</v>
      </c>
      <c r="V69">
        <v>2</v>
      </c>
      <c r="W69">
        <v>0</v>
      </c>
      <c r="X69">
        <v>-1</v>
      </c>
      <c r="Y69">
        <v>-2</v>
      </c>
      <c r="Z69">
        <v>-1</v>
      </c>
      <c r="AA69" t="s">
        <v>251</v>
      </c>
      <c r="AC69" t="s">
        <v>50</v>
      </c>
      <c r="AD69">
        <v>1</v>
      </c>
      <c r="AE69" t="s">
        <v>67</v>
      </c>
      <c r="AF69">
        <v>1</v>
      </c>
      <c r="AG69">
        <v>2</v>
      </c>
      <c r="AH69">
        <v>2</v>
      </c>
      <c r="AI69">
        <v>1</v>
      </c>
      <c r="AJ69">
        <v>1</v>
      </c>
      <c r="AK69">
        <v>0</v>
      </c>
      <c r="AL69">
        <v>0</v>
      </c>
      <c r="AM69">
        <v>0</v>
      </c>
      <c r="AN69">
        <v>0</v>
      </c>
      <c r="AO69">
        <v>1</v>
      </c>
      <c r="AP69" t="s">
        <v>252</v>
      </c>
    </row>
    <row r="70" spans="1:43" s="12" customFormat="1">
      <c r="A70" s="12">
        <v>66</v>
      </c>
      <c r="B70" s="12">
        <v>5</v>
      </c>
      <c r="C70" s="12" t="s">
        <v>123</v>
      </c>
      <c r="D70" s="12">
        <v>20</v>
      </c>
      <c r="E70" s="12" t="s">
        <v>58</v>
      </c>
      <c r="F70" s="12" t="s">
        <v>64</v>
      </c>
      <c r="G70" s="12" t="s">
        <v>47</v>
      </c>
      <c r="H70" s="12" t="s">
        <v>75</v>
      </c>
      <c r="I70" s="12" t="s">
        <v>253</v>
      </c>
      <c r="J70" s="12">
        <v>-3</v>
      </c>
      <c r="K70" s="12">
        <v>-3</v>
      </c>
      <c r="L70" s="12" t="s">
        <v>59</v>
      </c>
      <c r="M70" s="12">
        <v>-3</v>
      </c>
      <c r="N70" s="12" t="s">
        <v>124</v>
      </c>
      <c r="O70" s="12">
        <v>2</v>
      </c>
      <c r="P70" s="12" t="s">
        <v>51</v>
      </c>
      <c r="Q70" s="12">
        <v>1</v>
      </c>
      <c r="R70" s="12">
        <v>2</v>
      </c>
      <c r="S70" s="12">
        <v>2</v>
      </c>
      <c r="T70" s="12">
        <v>1</v>
      </c>
      <c r="U70" s="12">
        <v>1</v>
      </c>
      <c r="V70" s="12">
        <v>1</v>
      </c>
      <c r="W70" s="12">
        <v>2</v>
      </c>
      <c r="X70" s="12">
        <v>2</v>
      </c>
      <c r="Y70" s="12">
        <v>1</v>
      </c>
      <c r="Z70" s="12">
        <v>2</v>
      </c>
      <c r="AA70" s="12" t="s">
        <v>254</v>
      </c>
      <c r="AB70" s="12" t="s">
        <v>255</v>
      </c>
      <c r="AC70" s="12" t="s">
        <v>50</v>
      </c>
      <c r="AD70" s="12">
        <v>1</v>
      </c>
      <c r="AE70" s="12" t="s">
        <v>67</v>
      </c>
      <c r="AF70" s="12">
        <v>3</v>
      </c>
      <c r="AG70" s="12">
        <v>2</v>
      </c>
      <c r="AH70" s="12">
        <v>3</v>
      </c>
      <c r="AI70" s="12">
        <v>2</v>
      </c>
      <c r="AJ70" s="12">
        <v>3</v>
      </c>
      <c r="AK70" s="12">
        <v>2</v>
      </c>
      <c r="AL70" s="12">
        <v>2</v>
      </c>
      <c r="AM70" s="12">
        <v>3</v>
      </c>
      <c r="AN70" s="12">
        <v>2</v>
      </c>
      <c r="AO70" s="12">
        <v>2</v>
      </c>
      <c r="AP70" s="12" t="s">
        <v>256</v>
      </c>
      <c r="AQ70" s="12" t="s">
        <v>257</v>
      </c>
    </row>
    <row r="71" spans="1:43">
      <c r="A71">
        <v>67</v>
      </c>
      <c r="B71">
        <v>5</v>
      </c>
      <c r="C71" t="s">
        <v>123</v>
      </c>
      <c r="D71">
        <v>21</v>
      </c>
      <c r="E71" t="s">
        <v>71</v>
      </c>
      <c r="F71" t="s">
        <v>79</v>
      </c>
      <c r="G71" t="s">
        <v>47</v>
      </c>
      <c r="H71" t="s">
        <v>75</v>
      </c>
      <c r="I71" t="s">
        <v>258</v>
      </c>
      <c r="J71">
        <v>1</v>
      </c>
      <c r="K71">
        <v>2</v>
      </c>
      <c r="L71" t="s">
        <v>59</v>
      </c>
      <c r="M71">
        <v>3</v>
      </c>
      <c r="N71" t="s">
        <v>124</v>
      </c>
      <c r="O71">
        <v>2</v>
      </c>
      <c r="P71" t="s">
        <v>51</v>
      </c>
      <c r="Q71">
        <v>1</v>
      </c>
      <c r="R71">
        <v>-2</v>
      </c>
      <c r="S71">
        <v>0</v>
      </c>
      <c r="T71">
        <v>1</v>
      </c>
      <c r="U71">
        <v>2</v>
      </c>
      <c r="V71">
        <v>0</v>
      </c>
      <c r="W71">
        <v>2</v>
      </c>
      <c r="X71">
        <v>1</v>
      </c>
      <c r="Y71">
        <v>1</v>
      </c>
      <c r="Z71">
        <v>2</v>
      </c>
      <c r="AA71" t="s">
        <v>259</v>
      </c>
      <c r="AB71" t="s">
        <v>260</v>
      </c>
      <c r="AC71" t="s">
        <v>50</v>
      </c>
      <c r="AD71">
        <v>1</v>
      </c>
      <c r="AE71" t="s">
        <v>67</v>
      </c>
      <c r="AF71">
        <v>2</v>
      </c>
      <c r="AG71">
        <v>2</v>
      </c>
      <c r="AH71">
        <v>0</v>
      </c>
      <c r="AI71">
        <v>-1</v>
      </c>
      <c r="AJ71">
        <v>1</v>
      </c>
      <c r="AK71">
        <v>1</v>
      </c>
      <c r="AL71">
        <v>0</v>
      </c>
      <c r="AM71">
        <v>-1</v>
      </c>
      <c r="AN71">
        <v>0</v>
      </c>
      <c r="AO71">
        <v>0</v>
      </c>
      <c r="AP71" t="s">
        <v>261</v>
      </c>
      <c r="AQ71" t="s">
        <v>250</v>
      </c>
    </row>
    <row r="72" spans="1:43">
      <c r="A72">
        <v>68</v>
      </c>
      <c r="B72">
        <v>5</v>
      </c>
      <c r="C72" t="s">
        <v>123</v>
      </c>
      <c r="D72">
        <v>19</v>
      </c>
      <c r="E72" t="s">
        <v>71</v>
      </c>
      <c r="F72" t="s">
        <v>79</v>
      </c>
      <c r="G72" t="s">
        <v>47</v>
      </c>
      <c r="H72" t="s">
        <v>75</v>
      </c>
      <c r="I72" t="s">
        <v>165</v>
      </c>
      <c r="J72">
        <v>3</v>
      </c>
      <c r="K72">
        <v>3</v>
      </c>
      <c r="L72" t="s">
        <v>49</v>
      </c>
      <c r="M72">
        <v>2</v>
      </c>
      <c r="N72" t="s">
        <v>124</v>
      </c>
      <c r="O72">
        <v>2</v>
      </c>
      <c r="P72" t="s">
        <v>67</v>
      </c>
      <c r="Q72">
        <v>1</v>
      </c>
      <c r="R72">
        <v>1</v>
      </c>
      <c r="S72">
        <v>2</v>
      </c>
      <c r="T72">
        <v>2</v>
      </c>
      <c r="U72">
        <v>1</v>
      </c>
      <c r="V72">
        <v>1</v>
      </c>
      <c r="W72">
        <v>1</v>
      </c>
      <c r="X72">
        <v>0</v>
      </c>
      <c r="Y72">
        <v>0</v>
      </c>
      <c r="Z72">
        <v>1</v>
      </c>
      <c r="AA72" t="s">
        <v>262</v>
      </c>
      <c r="AB72" t="s">
        <v>263</v>
      </c>
      <c r="AC72" t="s">
        <v>50</v>
      </c>
      <c r="AD72">
        <v>1</v>
      </c>
      <c r="AE72" t="s">
        <v>65</v>
      </c>
      <c r="AF72">
        <v>3</v>
      </c>
      <c r="AG72">
        <v>3</v>
      </c>
      <c r="AH72">
        <v>3</v>
      </c>
      <c r="AI72">
        <v>2</v>
      </c>
      <c r="AJ72">
        <v>3</v>
      </c>
      <c r="AK72">
        <v>2</v>
      </c>
      <c r="AL72">
        <v>1</v>
      </c>
      <c r="AM72">
        <v>0</v>
      </c>
      <c r="AN72">
        <v>0</v>
      </c>
      <c r="AO72">
        <v>1</v>
      </c>
      <c r="AP72" t="s">
        <v>264</v>
      </c>
    </row>
    <row r="73" spans="1:43">
      <c r="A73">
        <v>69</v>
      </c>
      <c r="B73">
        <v>5</v>
      </c>
      <c r="C73" t="s">
        <v>123</v>
      </c>
      <c r="D73">
        <v>20</v>
      </c>
      <c r="E73" t="s">
        <v>71</v>
      </c>
      <c r="F73" t="s">
        <v>79</v>
      </c>
      <c r="G73" t="s">
        <v>47</v>
      </c>
      <c r="H73" t="s">
        <v>48</v>
      </c>
      <c r="J73">
        <v>1</v>
      </c>
      <c r="K73">
        <v>1</v>
      </c>
      <c r="L73" t="s">
        <v>59</v>
      </c>
      <c r="M73">
        <v>1</v>
      </c>
      <c r="N73" t="s">
        <v>124</v>
      </c>
      <c r="O73">
        <v>2</v>
      </c>
      <c r="P73" t="s">
        <v>67</v>
      </c>
      <c r="Q73">
        <v>0</v>
      </c>
      <c r="R73">
        <v>2</v>
      </c>
      <c r="S73">
        <v>2</v>
      </c>
      <c r="T73">
        <v>2</v>
      </c>
      <c r="U73">
        <v>2</v>
      </c>
      <c r="V73">
        <v>-1</v>
      </c>
      <c r="W73">
        <v>1</v>
      </c>
      <c r="X73">
        <v>-1</v>
      </c>
      <c r="Y73">
        <v>-1</v>
      </c>
      <c r="Z73">
        <v>2</v>
      </c>
      <c r="AA73" t="s">
        <v>265</v>
      </c>
      <c r="AC73" t="s">
        <v>50</v>
      </c>
      <c r="AD73">
        <v>1</v>
      </c>
      <c r="AE73" t="s">
        <v>65</v>
      </c>
      <c r="AF73">
        <v>3</v>
      </c>
      <c r="AG73">
        <v>3</v>
      </c>
      <c r="AH73">
        <v>1</v>
      </c>
      <c r="AI73">
        <v>-1</v>
      </c>
      <c r="AJ73">
        <v>0</v>
      </c>
      <c r="AK73">
        <v>-2</v>
      </c>
      <c r="AL73">
        <v>-1</v>
      </c>
      <c r="AM73">
        <v>-1</v>
      </c>
      <c r="AN73">
        <v>-2</v>
      </c>
      <c r="AO73">
        <v>0</v>
      </c>
      <c r="AP73" t="s">
        <v>266</v>
      </c>
      <c r="AQ73" t="s">
        <v>267</v>
      </c>
    </row>
    <row r="74" spans="1:43">
      <c r="A74">
        <v>70</v>
      </c>
      <c r="B74">
        <v>5</v>
      </c>
      <c r="C74" t="s">
        <v>123</v>
      </c>
      <c r="D74">
        <v>19</v>
      </c>
      <c r="E74" t="s">
        <v>71</v>
      </c>
      <c r="F74" t="s">
        <v>79</v>
      </c>
      <c r="G74" t="s">
        <v>47</v>
      </c>
      <c r="H74" t="s">
        <v>48</v>
      </c>
      <c r="J74">
        <v>1</v>
      </c>
      <c r="K74">
        <v>1</v>
      </c>
      <c r="L74" t="s">
        <v>49</v>
      </c>
      <c r="M74">
        <v>0</v>
      </c>
      <c r="N74" t="s">
        <v>124</v>
      </c>
      <c r="O74">
        <v>2</v>
      </c>
      <c r="P74" t="s">
        <v>67</v>
      </c>
      <c r="Q74">
        <v>0</v>
      </c>
      <c r="R74">
        <v>-1</v>
      </c>
      <c r="S74">
        <v>3</v>
      </c>
      <c r="T74">
        <v>1</v>
      </c>
      <c r="U74">
        <v>1</v>
      </c>
      <c r="V74">
        <v>0</v>
      </c>
      <c r="W74">
        <v>-1</v>
      </c>
      <c r="X74">
        <v>-1</v>
      </c>
      <c r="Y74">
        <v>-1</v>
      </c>
      <c r="Z74">
        <v>-1</v>
      </c>
      <c r="AA74" t="s">
        <v>268</v>
      </c>
      <c r="AB74" t="s">
        <v>240</v>
      </c>
      <c r="AC74" t="s">
        <v>50</v>
      </c>
      <c r="AD74">
        <v>1</v>
      </c>
      <c r="AE74" t="s">
        <v>65</v>
      </c>
      <c r="AF74">
        <v>3</v>
      </c>
      <c r="AG74">
        <v>2</v>
      </c>
      <c r="AH74">
        <v>1</v>
      </c>
      <c r="AI74">
        <v>0</v>
      </c>
      <c r="AJ74">
        <v>1</v>
      </c>
      <c r="AK74">
        <v>0</v>
      </c>
      <c r="AL74">
        <v>0</v>
      </c>
      <c r="AM74">
        <v>0</v>
      </c>
      <c r="AN74">
        <v>0</v>
      </c>
      <c r="AO74">
        <v>0</v>
      </c>
      <c r="AP74" t="s">
        <v>269</v>
      </c>
      <c r="AQ74" t="s">
        <v>270</v>
      </c>
    </row>
    <row r="75" spans="1:43">
      <c r="A75">
        <v>71</v>
      </c>
      <c r="B75">
        <v>5</v>
      </c>
      <c r="C75" t="s">
        <v>123</v>
      </c>
      <c r="D75">
        <v>21</v>
      </c>
      <c r="E75" t="s">
        <v>71</v>
      </c>
      <c r="F75" t="s">
        <v>79</v>
      </c>
      <c r="G75" t="s">
        <v>47</v>
      </c>
      <c r="H75" t="s">
        <v>48</v>
      </c>
      <c r="J75">
        <v>1</v>
      </c>
      <c r="K75">
        <v>1</v>
      </c>
      <c r="L75" t="s">
        <v>59</v>
      </c>
      <c r="M75">
        <v>2</v>
      </c>
      <c r="N75" t="s">
        <v>124</v>
      </c>
      <c r="O75">
        <v>2</v>
      </c>
      <c r="P75" t="s">
        <v>67</v>
      </c>
      <c r="Q75">
        <v>1</v>
      </c>
      <c r="R75">
        <v>1</v>
      </c>
      <c r="S75">
        <v>3</v>
      </c>
      <c r="T75">
        <v>2</v>
      </c>
      <c r="U75">
        <v>1</v>
      </c>
      <c r="V75">
        <v>-1</v>
      </c>
      <c r="W75">
        <v>1</v>
      </c>
      <c r="X75">
        <v>-1</v>
      </c>
      <c r="Y75">
        <v>1</v>
      </c>
      <c r="Z75">
        <v>1</v>
      </c>
      <c r="AA75" t="s">
        <v>262</v>
      </c>
      <c r="AC75" t="s">
        <v>50</v>
      </c>
      <c r="AD75">
        <v>1</v>
      </c>
      <c r="AE75" t="s">
        <v>65</v>
      </c>
      <c r="AF75">
        <v>3</v>
      </c>
      <c r="AG75">
        <v>3</v>
      </c>
      <c r="AH75">
        <v>3</v>
      </c>
      <c r="AI75">
        <v>-1</v>
      </c>
      <c r="AJ75">
        <v>1</v>
      </c>
      <c r="AK75">
        <v>-1</v>
      </c>
      <c r="AL75">
        <v>-1</v>
      </c>
      <c r="AM75">
        <v>-1</v>
      </c>
      <c r="AN75">
        <v>-1</v>
      </c>
      <c r="AO75">
        <v>0</v>
      </c>
      <c r="AP75" t="s">
        <v>271</v>
      </c>
    </row>
    <row r="76" spans="1:43">
      <c r="A76">
        <v>72</v>
      </c>
      <c r="B76">
        <v>5</v>
      </c>
      <c r="C76" t="s">
        <v>123</v>
      </c>
      <c r="D76">
        <v>20</v>
      </c>
      <c r="E76" t="s">
        <v>71</v>
      </c>
      <c r="F76" t="s">
        <v>79</v>
      </c>
      <c r="G76" t="s">
        <v>272</v>
      </c>
      <c r="H76" t="s">
        <v>48</v>
      </c>
      <c r="J76">
        <v>0</v>
      </c>
      <c r="K76">
        <v>3</v>
      </c>
      <c r="L76" t="s">
        <v>143</v>
      </c>
      <c r="M76">
        <v>2</v>
      </c>
      <c r="N76" t="s">
        <v>124</v>
      </c>
      <c r="O76">
        <v>2</v>
      </c>
      <c r="P76" t="s">
        <v>55</v>
      </c>
      <c r="Q76">
        <v>0</v>
      </c>
      <c r="R76">
        <v>1</v>
      </c>
      <c r="S76">
        <v>0</v>
      </c>
      <c r="T76">
        <v>-1</v>
      </c>
      <c r="U76">
        <v>-1</v>
      </c>
      <c r="V76">
        <v>0</v>
      </c>
      <c r="W76">
        <v>-1</v>
      </c>
      <c r="X76">
        <v>-2</v>
      </c>
      <c r="Y76">
        <v>-2</v>
      </c>
      <c r="Z76">
        <v>-1</v>
      </c>
      <c r="AC76" t="s">
        <v>50</v>
      </c>
      <c r="AD76">
        <v>1</v>
      </c>
      <c r="AE76" t="s">
        <v>98</v>
      </c>
      <c r="AF76">
        <v>1</v>
      </c>
      <c r="AG76">
        <v>1</v>
      </c>
      <c r="AH76">
        <v>0</v>
      </c>
      <c r="AI76">
        <v>1</v>
      </c>
      <c r="AJ76">
        <v>2</v>
      </c>
      <c r="AK76">
        <v>1</v>
      </c>
      <c r="AL76">
        <v>-1</v>
      </c>
      <c r="AM76">
        <v>1</v>
      </c>
      <c r="AN76">
        <v>-1</v>
      </c>
      <c r="AO76">
        <v>1</v>
      </c>
      <c r="AP76" t="s">
        <v>273</v>
      </c>
    </row>
    <row r="77" spans="1:43">
      <c r="A77">
        <v>73</v>
      </c>
      <c r="B77">
        <v>5</v>
      </c>
      <c r="C77" t="s">
        <v>123</v>
      </c>
      <c r="D77">
        <v>21</v>
      </c>
      <c r="E77" t="s">
        <v>71</v>
      </c>
      <c r="F77" t="s">
        <v>79</v>
      </c>
      <c r="G77" t="s">
        <v>47</v>
      </c>
      <c r="H77" t="s">
        <v>75</v>
      </c>
      <c r="I77" t="s">
        <v>274</v>
      </c>
      <c r="J77">
        <v>2</v>
      </c>
      <c r="K77">
        <v>2</v>
      </c>
      <c r="L77" t="s">
        <v>59</v>
      </c>
      <c r="M77">
        <v>3</v>
      </c>
      <c r="N77" t="s">
        <v>124</v>
      </c>
      <c r="O77">
        <v>2</v>
      </c>
      <c r="P77" t="s">
        <v>55</v>
      </c>
      <c r="Q77">
        <v>-2</v>
      </c>
      <c r="R77">
        <v>1</v>
      </c>
      <c r="S77">
        <v>1</v>
      </c>
      <c r="T77">
        <v>0</v>
      </c>
      <c r="U77">
        <v>-3</v>
      </c>
      <c r="V77">
        <v>1</v>
      </c>
      <c r="W77">
        <v>0</v>
      </c>
      <c r="X77">
        <v>-1</v>
      </c>
      <c r="Y77">
        <v>-1</v>
      </c>
      <c r="Z77">
        <v>0</v>
      </c>
      <c r="AA77" t="s">
        <v>275</v>
      </c>
      <c r="AB77" t="s">
        <v>276</v>
      </c>
      <c r="AC77" t="s">
        <v>50</v>
      </c>
      <c r="AD77">
        <v>1</v>
      </c>
      <c r="AE77" t="s">
        <v>98</v>
      </c>
      <c r="AF77">
        <v>3</v>
      </c>
      <c r="AG77">
        <v>2</v>
      </c>
      <c r="AH77">
        <v>2</v>
      </c>
      <c r="AI77">
        <v>1</v>
      </c>
      <c r="AJ77">
        <v>2</v>
      </c>
      <c r="AK77">
        <v>0</v>
      </c>
      <c r="AL77">
        <v>1</v>
      </c>
      <c r="AM77">
        <v>1</v>
      </c>
      <c r="AN77">
        <v>0</v>
      </c>
      <c r="AO77">
        <v>2</v>
      </c>
      <c r="AP77" t="s">
        <v>277</v>
      </c>
    </row>
    <row r="78" spans="1:43">
      <c r="A78">
        <v>74</v>
      </c>
      <c r="B78">
        <v>5</v>
      </c>
      <c r="C78" t="s">
        <v>123</v>
      </c>
      <c r="D78">
        <v>23</v>
      </c>
      <c r="E78" t="s">
        <v>58</v>
      </c>
      <c r="F78" t="s">
        <v>64</v>
      </c>
      <c r="G78" t="s">
        <v>47</v>
      </c>
      <c r="H78" t="s">
        <v>48</v>
      </c>
      <c r="J78">
        <v>1</v>
      </c>
      <c r="K78">
        <v>3</v>
      </c>
      <c r="L78" t="s">
        <v>49</v>
      </c>
      <c r="M78">
        <v>2</v>
      </c>
      <c r="N78" t="s">
        <v>124</v>
      </c>
      <c r="O78">
        <v>2</v>
      </c>
      <c r="P78" t="s">
        <v>55</v>
      </c>
      <c r="Q78">
        <v>0</v>
      </c>
      <c r="R78">
        <v>1</v>
      </c>
      <c r="S78">
        <v>2</v>
      </c>
      <c r="T78">
        <v>1</v>
      </c>
      <c r="U78">
        <v>-2</v>
      </c>
      <c r="V78">
        <v>-2</v>
      </c>
      <c r="W78">
        <v>2</v>
      </c>
      <c r="X78">
        <v>0</v>
      </c>
      <c r="Y78">
        <v>-2</v>
      </c>
      <c r="Z78">
        <v>-1</v>
      </c>
      <c r="AA78" t="s">
        <v>170</v>
      </c>
      <c r="AB78" t="s">
        <v>278</v>
      </c>
      <c r="AC78" t="s">
        <v>50</v>
      </c>
      <c r="AD78">
        <v>1</v>
      </c>
      <c r="AE78" t="s">
        <v>98</v>
      </c>
      <c r="AF78">
        <v>3</v>
      </c>
      <c r="AG78">
        <v>3</v>
      </c>
      <c r="AH78">
        <v>2</v>
      </c>
      <c r="AI78">
        <v>1</v>
      </c>
      <c r="AJ78">
        <v>1</v>
      </c>
      <c r="AK78">
        <v>2</v>
      </c>
      <c r="AL78">
        <v>2</v>
      </c>
      <c r="AM78">
        <v>1</v>
      </c>
      <c r="AN78">
        <v>0</v>
      </c>
      <c r="AO78">
        <v>1</v>
      </c>
      <c r="AP78" t="s">
        <v>279</v>
      </c>
      <c r="AQ78" t="s">
        <v>280</v>
      </c>
    </row>
    <row r="79" spans="1:43">
      <c r="A79">
        <v>75</v>
      </c>
      <c r="B79">
        <v>5</v>
      </c>
      <c r="C79" t="s">
        <v>123</v>
      </c>
      <c r="D79">
        <v>19</v>
      </c>
      <c r="E79" t="s">
        <v>58</v>
      </c>
      <c r="F79" t="s">
        <v>64</v>
      </c>
      <c r="G79" t="s">
        <v>47</v>
      </c>
      <c r="H79" t="s">
        <v>75</v>
      </c>
      <c r="I79" t="s">
        <v>281</v>
      </c>
      <c r="J79">
        <v>2</v>
      </c>
      <c r="K79">
        <v>3</v>
      </c>
      <c r="L79" t="s">
        <v>59</v>
      </c>
      <c r="M79">
        <v>3</v>
      </c>
      <c r="N79" t="s">
        <v>124</v>
      </c>
      <c r="O79">
        <v>2</v>
      </c>
      <c r="P79" t="s">
        <v>55</v>
      </c>
      <c r="Q79">
        <v>0</v>
      </c>
      <c r="R79">
        <v>-1</v>
      </c>
      <c r="S79">
        <v>-1</v>
      </c>
      <c r="T79">
        <v>1</v>
      </c>
      <c r="U79">
        <v>0</v>
      </c>
      <c r="V79">
        <v>1</v>
      </c>
      <c r="W79">
        <v>1</v>
      </c>
      <c r="X79">
        <v>-1</v>
      </c>
      <c r="Y79">
        <v>0</v>
      </c>
      <c r="Z79">
        <v>0</v>
      </c>
      <c r="AA79" t="s">
        <v>282</v>
      </c>
      <c r="AC79" t="s">
        <v>50</v>
      </c>
      <c r="AD79">
        <v>1</v>
      </c>
      <c r="AE79" t="s">
        <v>98</v>
      </c>
      <c r="AF79">
        <v>2</v>
      </c>
      <c r="AG79">
        <v>2</v>
      </c>
      <c r="AH79">
        <v>1</v>
      </c>
      <c r="AI79">
        <v>3</v>
      </c>
      <c r="AJ79">
        <v>3</v>
      </c>
      <c r="AK79">
        <v>2</v>
      </c>
      <c r="AL79">
        <v>2</v>
      </c>
      <c r="AM79">
        <v>1</v>
      </c>
      <c r="AN79">
        <v>1</v>
      </c>
      <c r="AO79">
        <v>1</v>
      </c>
      <c r="AP79" t="s">
        <v>283</v>
      </c>
    </row>
    <row r="80" spans="1:43">
      <c r="A80">
        <v>76</v>
      </c>
      <c r="B80">
        <v>5</v>
      </c>
      <c r="C80" t="s">
        <v>123</v>
      </c>
      <c r="D80">
        <v>20</v>
      </c>
      <c r="E80" t="s">
        <v>58</v>
      </c>
      <c r="F80" t="s">
        <v>64</v>
      </c>
      <c r="G80" t="s">
        <v>47</v>
      </c>
      <c r="H80" t="s">
        <v>75</v>
      </c>
      <c r="I80" t="s">
        <v>281</v>
      </c>
      <c r="J80">
        <v>0</v>
      </c>
      <c r="K80">
        <v>3</v>
      </c>
      <c r="L80" t="s">
        <v>59</v>
      </c>
      <c r="M80">
        <v>3</v>
      </c>
      <c r="N80" t="s">
        <v>124</v>
      </c>
      <c r="O80">
        <v>2</v>
      </c>
      <c r="P80" t="s">
        <v>55</v>
      </c>
      <c r="Q80">
        <v>0</v>
      </c>
      <c r="R80">
        <v>1</v>
      </c>
      <c r="S80">
        <v>1</v>
      </c>
      <c r="T80">
        <v>1</v>
      </c>
      <c r="U80">
        <v>-2</v>
      </c>
      <c r="V80">
        <v>1</v>
      </c>
      <c r="W80">
        <v>1</v>
      </c>
      <c r="X80">
        <v>-2</v>
      </c>
      <c r="Y80">
        <v>-2</v>
      </c>
      <c r="Z80">
        <v>1</v>
      </c>
      <c r="AA80" t="s">
        <v>243</v>
      </c>
      <c r="AC80" t="s">
        <v>50</v>
      </c>
      <c r="AD80">
        <v>1</v>
      </c>
      <c r="AE80" t="s">
        <v>98</v>
      </c>
      <c r="AF80">
        <v>2</v>
      </c>
      <c r="AG80">
        <v>3</v>
      </c>
      <c r="AH80">
        <v>1</v>
      </c>
      <c r="AI80">
        <v>3</v>
      </c>
      <c r="AJ80">
        <v>2</v>
      </c>
      <c r="AK80">
        <v>2</v>
      </c>
      <c r="AL80">
        <v>1</v>
      </c>
      <c r="AM80">
        <v>2</v>
      </c>
      <c r="AN80">
        <v>-1</v>
      </c>
      <c r="AO80">
        <v>3</v>
      </c>
      <c r="AP80" t="s">
        <v>284</v>
      </c>
      <c r="AQ80" t="s">
        <v>285</v>
      </c>
    </row>
    <row r="85" spans="9:21">
      <c r="I85" s="14"/>
      <c r="U85" s="14"/>
    </row>
    <row r="86" spans="9:21">
      <c r="I86" s="14"/>
      <c r="U86" s="14"/>
    </row>
    <row r="87" spans="9:21">
      <c r="I87" s="14"/>
      <c r="U87" s="14"/>
    </row>
    <row r="88" spans="9:21">
      <c r="I88" s="14"/>
      <c r="U88" s="14"/>
    </row>
    <row r="89" spans="9:21">
      <c r="I89" s="14"/>
      <c r="U89" s="14"/>
    </row>
    <row r="90" spans="9:21">
      <c r="I90" s="14"/>
      <c r="U90" s="14"/>
    </row>
    <row r="91" spans="9:21">
      <c r="I91" s="14"/>
      <c r="U91" s="14"/>
    </row>
  </sheetData>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4D420-E3C8-4F64-8E83-47364504D316}">
  <dimension ref="A2:CJ91"/>
  <sheetViews>
    <sheetView zoomScale="98" zoomScaleNormal="98" workbookViewId="0">
      <selection activeCell="P125" sqref="P125"/>
    </sheetView>
  </sheetViews>
  <sheetFormatPr defaultRowHeight="15"/>
  <cols>
    <col min="1" max="1" width="19" customWidth="1"/>
    <col min="2" max="2" width="8" customWidth="1"/>
    <col min="3" max="3" width="9.5703125" customWidth="1"/>
    <col min="4" max="4" width="10.85546875" customWidth="1"/>
    <col min="5" max="5" width="19.140625" customWidth="1"/>
    <col min="6" max="6" width="14.28515625" customWidth="1"/>
    <col min="7" max="8" width="15.5703125" customWidth="1"/>
    <col min="9" max="9" width="16.140625" customWidth="1"/>
    <col min="10" max="13" width="25.7109375" customWidth="1"/>
    <col min="14" max="14" width="17.140625" bestFit="1" customWidth="1"/>
    <col min="15" max="15" width="12" bestFit="1" customWidth="1"/>
    <col min="16" max="21" width="12.28515625" customWidth="1"/>
    <col min="22" max="69" width="13.5703125" customWidth="1"/>
  </cols>
  <sheetData>
    <row r="2" spans="1:88" s="1" customFormat="1"/>
    <row r="3" spans="1:88">
      <c r="D3" s="1" t="s">
        <v>0</v>
      </c>
      <c r="K3" s="1" t="s">
        <v>1</v>
      </c>
      <c r="L3" s="1"/>
      <c r="P3" s="1" t="s">
        <v>2</v>
      </c>
      <c r="Q3" s="1"/>
      <c r="R3" s="1"/>
      <c r="S3" s="1"/>
      <c r="T3" s="1"/>
      <c r="U3" s="1"/>
      <c r="V3" t="s">
        <v>291</v>
      </c>
      <c r="Z3" t="s">
        <v>292</v>
      </c>
      <c r="AD3" t="s">
        <v>293</v>
      </c>
      <c r="AH3" t="s">
        <v>294</v>
      </c>
      <c r="AL3" t="s">
        <v>295</v>
      </c>
      <c r="AP3" t="s">
        <v>296</v>
      </c>
      <c r="AT3" t="s">
        <v>297</v>
      </c>
      <c r="AX3" t="s">
        <v>298</v>
      </c>
      <c r="BB3" t="s">
        <v>299</v>
      </c>
      <c r="BF3" t="s">
        <v>300</v>
      </c>
      <c r="BJ3" t="s">
        <v>301</v>
      </c>
      <c r="BP3" t="s">
        <v>302</v>
      </c>
    </row>
    <row r="4" spans="1:88" s="2" customFormat="1" ht="150">
      <c r="A4" s="2" t="s">
        <v>4</v>
      </c>
      <c r="B4" s="2" t="s">
        <v>5</v>
      </c>
      <c r="C4" s="2" t="s">
        <v>6</v>
      </c>
      <c r="D4" s="2" t="s">
        <v>7</v>
      </c>
      <c r="E4" s="2" t="s">
        <v>8</v>
      </c>
      <c r="F4" s="2" t="s">
        <v>9</v>
      </c>
      <c r="G4" s="2" t="s">
        <v>10</v>
      </c>
      <c r="H4" s="2" t="s">
        <v>303</v>
      </c>
      <c r="I4" s="2" t="s">
        <v>11</v>
      </c>
      <c r="J4" s="2" t="s">
        <v>12</v>
      </c>
      <c r="K4" s="2" t="s">
        <v>286</v>
      </c>
      <c r="L4" s="2" t="s">
        <v>290</v>
      </c>
      <c r="M4" s="2" t="s">
        <v>15</v>
      </c>
      <c r="N4" s="2" t="s">
        <v>16</v>
      </c>
      <c r="O4" s="2" t="s">
        <v>17</v>
      </c>
      <c r="P4" s="2" t="s">
        <v>287</v>
      </c>
      <c r="Q4" s="2" t="s">
        <v>18</v>
      </c>
      <c r="R4" s="2" t="s">
        <v>31</v>
      </c>
      <c r="S4" s="2" t="s">
        <v>288</v>
      </c>
      <c r="T4" s="2" t="s">
        <v>32</v>
      </c>
      <c r="U4" s="2" t="s">
        <v>304</v>
      </c>
      <c r="V4" s="2" t="s">
        <v>19</v>
      </c>
      <c r="W4" s="2" t="s">
        <v>33</v>
      </c>
      <c r="X4" s="2" t="s">
        <v>305</v>
      </c>
      <c r="Y4" s="2" t="s">
        <v>306</v>
      </c>
      <c r="Z4" s="2" t="s">
        <v>20</v>
      </c>
      <c r="AA4" s="2" t="s">
        <v>34</v>
      </c>
      <c r="AB4" s="2" t="s">
        <v>307</v>
      </c>
      <c r="AC4" s="2" t="s">
        <v>308</v>
      </c>
      <c r="AD4" s="2" t="s">
        <v>21</v>
      </c>
      <c r="AE4" s="2" t="s">
        <v>35</v>
      </c>
      <c r="AF4" s="2" t="s">
        <v>309</v>
      </c>
      <c r="AG4" s="2" t="s">
        <v>310</v>
      </c>
      <c r="AH4" s="2" t="s">
        <v>22</v>
      </c>
      <c r="AI4" s="2" t="s">
        <v>36</v>
      </c>
      <c r="AJ4" s="2" t="s">
        <v>311</v>
      </c>
      <c r="AK4" s="2" t="s">
        <v>312</v>
      </c>
      <c r="AL4" s="2" t="s">
        <v>23</v>
      </c>
      <c r="AM4" s="2" t="s">
        <v>37</v>
      </c>
      <c r="AN4" s="2" t="s">
        <v>313</v>
      </c>
      <c r="AO4" s="2" t="s">
        <v>314</v>
      </c>
      <c r="AP4" s="2" t="s">
        <v>24</v>
      </c>
      <c r="AQ4" s="2" t="s">
        <v>38</v>
      </c>
      <c r="AR4" s="2" t="s">
        <v>315</v>
      </c>
      <c r="AS4" s="2" t="s">
        <v>316</v>
      </c>
      <c r="AT4" s="2" t="s">
        <v>25</v>
      </c>
      <c r="AU4" s="2" t="s">
        <v>39</v>
      </c>
      <c r="AV4" s="2" t="s">
        <v>317</v>
      </c>
      <c r="AW4" s="2" t="s">
        <v>318</v>
      </c>
      <c r="AX4" s="2" t="s">
        <v>26</v>
      </c>
      <c r="AY4" s="2" t="s">
        <v>40</v>
      </c>
      <c r="AZ4" s="2" t="s">
        <v>319</v>
      </c>
      <c r="BA4" s="2" t="s">
        <v>320</v>
      </c>
      <c r="BB4" s="2" t="s">
        <v>27</v>
      </c>
      <c r="BC4" s="2" t="s">
        <v>41</v>
      </c>
      <c r="BD4" s="2" t="s">
        <v>321</v>
      </c>
      <c r="BE4" s="2" t="s">
        <v>322</v>
      </c>
      <c r="BF4" s="2" t="s">
        <v>28</v>
      </c>
      <c r="BG4" s="2" t="s">
        <v>42</v>
      </c>
      <c r="BH4" s="2" t="s">
        <v>323</v>
      </c>
      <c r="BI4" s="2" t="s">
        <v>324</v>
      </c>
      <c r="BJ4" s="2" t="s">
        <v>29</v>
      </c>
      <c r="BK4" s="2" t="s">
        <v>43</v>
      </c>
      <c r="BL4" s="2" t="s">
        <v>325</v>
      </c>
      <c r="BM4" s="2" t="s">
        <v>326</v>
      </c>
      <c r="BN4" s="2" t="s">
        <v>30</v>
      </c>
      <c r="BO4" s="2" t="s">
        <v>44</v>
      </c>
      <c r="BP4" s="2" t="s">
        <v>327</v>
      </c>
      <c r="BQ4" s="2" t="s">
        <v>328</v>
      </c>
    </row>
    <row r="5" spans="1:88">
      <c r="A5">
        <v>1</v>
      </c>
      <c r="B5">
        <v>4</v>
      </c>
      <c r="C5" t="s">
        <v>45</v>
      </c>
      <c r="D5">
        <v>19</v>
      </c>
      <c r="E5" t="s">
        <v>46</v>
      </c>
      <c r="F5" t="s">
        <v>46</v>
      </c>
      <c r="G5" t="s">
        <v>47</v>
      </c>
      <c r="H5">
        <v>5</v>
      </c>
      <c r="I5" t="s">
        <v>48</v>
      </c>
      <c r="K5">
        <v>-1</v>
      </c>
      <c r="L5">
        <v>3</v>
      </c>
      <c r="M5" t="s">
        <v>49</v>
      </c>
      <c r="N5">
        <v>0</v>
      </c>
      <c r="O5" t="s">
        <v>50</v>
      </c>
      <c r="P5">
        <v>1</v>
      </c>
      <c r="Q5" t="s">
        <v>51</v>
      </c>
      <c r="R5" t="s">
        <v>54</v>
      </c>
      <c r="S5">
        <v>2</v>
      </c>
      <c r="T5" t="s">
        <v>55</v>
      </c>
      <c r="U5">
        <v>1</v>
      </c>
      <c r="V5">
        <v>-2</v>
      </c>
      <c r="W5">
        <v>0</v>
      </c>
      <c r="X5">
        <v>-2</v>
      </c>
      <c r="Y5">
        <v>0</v>
      </c>
      <c r="Z5">
        <v>-2</v>
      </c>
      <c r="AA5">
        <v>-2</v>
      </c>
      <c r="AB5">
        <v>-2</v>
      </c>
      <c r="AC5">
        <v>-2</v>
      </c>
      <c r="AD5">
        <v>-2</v>
      </c>
      <c r="AE5">
        <v>-2</v>
      </c>
      <c r="AF5">
        <v>-2</v>
      </c>
      <c r="AG5">
        <v>-2</v>
      </c>
      <c r="AH5">
        <v>0</v>
      </c>
      <c r="AI5">
        <v>-2</v>
      </c>
      <c r="AJ5">
        <v>0</v>
      </c>
      <c r="AK5">
        <v>-2</v>
      </c>
      <c r="AL5">
        <v>-2</v>
      </c>
      <c r="AM5">
        <v>-2</v>
      </c>
      <c r="AN5">
        <v>-2</v>
      </c>
      <c r="AO5">
        <v>-2</v>
      </c>
      <c r="AP5">
        <v>-1</v>
      </c>
      <c r="AQ5">
        <v>-3</v>
      </c>
      <c r="AR5">
        <v>-1</v>
      </c>
      <c r="AS5">
        <v>-3</v>
      </c>
      <c r="AT5">
        <v>-2</v>
      </c>
      <c r="AU5">
        <v>-2</v>
      </c>
      <c r="AV5">
        <v>-2</v>
      </c>
      <c r="AW5">
        <v>-2</v>
      </c>
      <c r="AX5">
        <v>-2</v>
      </c>
      <c r="AY5">
        <v>-2</v>
      </c>
      <c r="AZ5">
        <v>-2</v>
      </c>
      <c r="BA5">
        <v>-2</v>
      </c>
      <c r="BB5">
        <v>-3</v>
      </c>
      <c r="BC5">
        <v>-2</v>
      </c>
      <c r="BD5">
        <v>-3</v>
      </c>
      <c r="BE5">
        <v>-2</v>
      </c>
      <c r="BF5">
        <v>-2</v>
      </c>
      <c r="BG5">
        <v>-2</v>
      </c>
      <c r="BH5">
        <v>-2</v>
      </c>
      <c r="BI5">
        <v>-2</v>
      </c>
      <c r="BJ5" t="s">
        <v>52</v>
      </c>
      <c r="BK5" t="s">
        <v>56</v>
      </c>
      <c r="BL5" t="s">
        <v>52</v>
      </c>
      <c r="BM5" t="s">
        <v>56</v>
      </c>
      <c r="BN5" t="s">
        <v>53</v>
      </c>
      <c r="BO5" t="s">
        <v>57</v>
      </c>
      <c r="BP5" t="s">
        <v>53</v>
      </c>
      <c r="BQ5" t="s">
        <v>57</v>
      </c>
    </row>
    <row r="6" spans="1:88">
      <c r="A6">
        <v>2</v>
      </c>
      <c r="B6">
        <v>4</v>
      </c>
      <c r="C6" t="s">
        <v>45</v>
      </c>
      <c r="D6">
        <v>20</v>
      </c>
      <c r="E6" t="s">
        <v>58</v>
      </c>
      <c r="F6" t="s">
        <v>46</v>
      </c>
      <c r="G6" t="s">
        <v>47</v>
      </c>
      <c r="H6">
        <v>5</v>
      </c>
      <c r="I6" t="s">
        <v>48</v>
      </c>
      <c r="K6">
        <v>1</v>
      </c>
      <c r="L6">
        <v>2</v>
      </c>
      <c r="M6" t="s">
        <v>59</v>
      </c>
      <c r="N6">
        <v>3</v>
      </c>
      <c r="O6" t="s">
        <v>50</v>
      </c>
      <c r="P6">
        <v>1</v>
      </c>
      <c r="Q6" t="s">
        <v>51</v>
      </c>
      <c r="R6" t="s">
        <v>54</v>
      </c>
      <c r="S6">
        <v>2</v>
      </c>
      <c r="T6" t="s">
        <v>55</v>
      </c>
      <c r="U6">
        <v>1</v>
      </c>
      <c r="V6">
        <v>0</v>
      </c>
      <c r="W6">
        <v>-1</v>
      </c>
      <c r="X6">
        <v>0</v>
      </c>
      <c r="Y6">
        <v>-1</v>
      </c>
      <c r="Z6">
        <v>1</v>
      </c>
      <c r="AA6">
        <v>-2</v>
      </c>
      <c r="AB6">
        <v>1</v>
      </c>
      <c r="AC6">
        <v>-2</v>
      </c>
      <c r="AD6">
        <v>1</v>
      </c>
      <c r="AE6">
        <v>1</v>
      </c>
      <c r="AF6">
        <v>1</v>
      </c>
      <c r="AG6">
        <v>1</v>
      </c>
      <c r="AH6">
        <v>0</v>
      </c>
      <c r="AI6">
        <v>0</v>
      </c>
      <c r="AJ6">
        <v>0</v>
      </c>
      <c r="AK6">
        <v>0</v>
      </c>
      <c r="AL6">
        <v>0</v>
      </c>
      <c r="AM6">
        <v>1</v>
      </c>
      <c r="AN6">
        <v>0</v>
      </c>
      <c r="AO6">
        <v>1</v>
      </c>
      <c r="AP6">
        <v>1</v>
      </c>
      <c r="AQ6">
        <v>0</v>
      </c>
      <c r="AR6">
        <v>1</v>
      </c>
      <c r="AS6">
        <v>0</v>
      </c>
      <c r="AT6">
        <v>1</v>
      </c>
      <c r="AU6">
        <v>1</v>
      </c>
      <c r="AV6">
        <v>1</v>
      </c>
      <c r="AW6">
        <v>1</v>
      </c>
      <c r="AX6">
        <v>1</v>
      </c>
      <c r="AY6">
        <v>0</v>
      </c>
      <c r="AZ6">
        <v>1</v>
      </c>
      <c r="BA6">
        <v>0</v>
      </c>
      <c r="BB6">
        <v>1</v>
      </c>
      <c r="BC6">
        <v>-1</v>
      </c>
      <c r="BD6">
        <v>1</v>
      </c>
      <c r="BE6">
        <v>-1</v>
      </c>
      <c r="BF6">
        <v>0</v>
      </c>
      <c r="BG6">
        <v>0</v>
      </c>
      <c r="BH6">
        <v>0</v>
      </c>
      <c r="BI6">
        <v>0</v>
      </c>
      <c r="BJ6" t="s">
        <v>60</v>
      </c>
      <c r="BK6" t="s">
        <v>62</v>
      </c>
      <c r="BL6" t="s">
        <v>60</v>
      </c>
      <c r="BM6" t="s">
        <v>62</v>
      </c>
      <c r="BN6" t="s">
        <v>61</v>
      </c>
      <c r="BO6" t="s">
        <v>63</v>
      </c>
      <c r="BP6" t="s">
        <v>61</v>
      </c>
      <c r="BQ6" t="s">
        <v>63</v>
      </c>
      <c r="CA6" t="s">
        <v>329</v>
      </c>
    </row>
    <row r="7" spans="1:88">
      <c r="A7">
        <v>3</v>
      </c>
      <c r="B7">
        <v>4</v>
      </c>
      <c r="C7" t="s">
        <v>45</v>
      </c>
      <c r="D7">
        <v>21</v>
      </c>
      <c r="E7" t="s">
        <v>58</v>
      </c>
      <c r="F7" t="s">
        <v>64</v>
      </c>
      <c r="G7" t="s">
        <v>47</v>
      </c>
      <c r="H7">
        <v>5</v>
      </c>
      <c r="I7" t="s">
        <v>48</v>
      </c>
      <c r="K7">
        <v>2</v>
      </c>
      <c r="L7">
        <v>3</v>
      </c>
      <c r="M7" t="s">
        <v>59</v>
      </c>
      <c r="N7">
        <v>3</v>
      </c>
      <c r="O7" t="s">
        <v>50</v>
      </c>
      <c r="P7">
        <v>1</v>
      </c>
      <c r="Q7" t="s">
        <v>65</v>
      </c>
      <c r="R7" t="s">
        <v>54</v>
      </c>
      <c r="S7">
        <v>2</v>
      </c>
      <c r="T7" t="s">
        <v>67</v>
      </c>
      <c r="U7">
        <v>1</v>
      </c>
      <c r="V7">
        <v>1</v>
      </c>
      <c r="W7">
        <v>1</v>
      </c>
      <c r="X7">
        <v>1</v>
      </c>
      <c r="Y7">
        <v>1</v>
      </c>
      <c r="Z7">
        <v>1</v>
      </c>
      <c r="AA7">
        <v>0</v>
      </c>
      <c r="AB7">
        <v>1</v>
      </c>
      <c r="AC7">
        <v>0</v>
      </c>
      <c r="AD7">
        <v>2</v>
      </c>
      <c r="AE7">
        <v>1</v>
      </c>
      <c r="AF7">
        <v>2</v>
      </c>
      <c r="AG7">
        <v>1</v>
      </c>
      <c r="AH7">
        <v>1</v>
      </c>
      <c r="AI7">
        <v>0</v>
      </c>
      <c r="AJ7">
        <v>1</v>
      </c>
      <c r="AK7">
        <v>0</v>
      </c>
      <c r="AL7">
        <v>1</v>
      </c>
      <c r="AM7">
        <v>1</v>
      </c>
      <c r="AN7">
        <v>1</v>
      </c>
      <c r="AO7">
        <v>1</v>
      </c>
      <c r="AP7">
        <v>1</v>
      </c>
      <c r="AQ7">
        <v>-1</v>
      </c>
      <c r="AR7">
        <v>1</v>
      </c>
      <c r="AS7">
        <v>-1</v>
      </c>
      <c r="AT7">
        <v>0</v>
      </c>
      <c r="AU7">
        <v>0</v>
      </c>
      <c r="AV7">
        <v>0</v>
      </c>
      <c r="AW7">
        <v>0</v>
      </c>
      <c r="AX7">
        <v>1</v>
      </c>
      <c r="AY7">
        <v>-1</v>
      </c>
      <c r="AZ7">
        <v>1</v>
      </c>
      <c r="BA7">
        <v>-1</v>
      </c>
      <c r="BB7">
        <v>-1</v>
      </c>
      <c r="BC7">
        <v>0</v>
      </c>
      <c r="BD7">
        <v>-1</v>
      </c>
      <c r="BE7">
        <v>0</v>
      </c>
      <c r="BF7">
        <v>0</v>
      </c>
      <c r="BG7">
        <v>0</v>
      </c>
      <c r="BH7">
        <v>0</v>
      </c>
      <c r="BI7">
        <v>0</v>
      </c>
      <c r="BJ7" t="s">
        <v>66</v>
      </c>
      <c r="BK7" t="s">
        <v>68</v>
      </c>
      <c r="BL7" t="s">
        <v>66</v>
      </c>
      <c r="BM7" t="s">
        <v>68</v>
      </c>
      <c r="CA7" t="s">
        <v>330</v>
      </c>
      <c r="CB7" t="s">
        <v>331</v>
      </c>
      <c r="CC7" t="s">
        <v>332</v>
      </c>
      <c r="CD7" t="s">
        <v>333</v>
      </c>
      <c r="CE7" t="s">
        <v>334</v>
      </c>
      <c r="CF7" t="s">
        <v>335</v>
      </c>
      <c r="CG7" t="s">
        <v>336</v>
      </c>
      <c r="CH7" t="s">
        <v>337</v>
      </c>
      <c r="CI7" t="s">
        <v>338</v>
      </c>
      <c r="CJ7" t="s">
        <v>339</v>
      </c>
    </row>
    <row r="8" spans="1:88">
      <c r="A8">
        <v>4</v>
      </c>
      <c r="B8">
        <v>4</v>
      </c>
      <c r="C8" t="s">
        <v>45</v>
      </c>
      <c r="D8">
        <v>19</v>
      </c>
      <c r="E8" t="s">
        <v>58</v>
      </c>
      <c r="F8" t="s">
        <v>64</v>
      </c>
      <c r="G8" t="s">
        <v>47</v>
      </c>
      <c r="H8">
        <v>5</v>
      </c>
      <c r="I8" t="s">
        <v>48</v>
      </c>
      <c r="K8">
        <v>3</v>
      </c>
      <c r="L8">
        <v>3</v>
      </c>
      <c r="M8" t="s">
        <v>59</v>
      </c>
      <c r="N8">
        <v>3</v>
      </c>
      <c r="O8" t="s">
        <v>50</v>
      </c>
      <c r="P8">
        <v>1</v>
      </c>
      <c r="Q8" t="s">
        <v>65</v>
      </c>
      <c r="R8" t="s">
        <v>54</v>
      </c>
      <c r="S8">
        <v>2</v>
      </c>
      <c r="T8" t="s">
        <v>67</v>
      </c>
      <c r="U8">
        <v>1</v>
      </c>
      <c r="V8">
        <v>1</v>
      </c>
      <c r="W8">
        <v>1</v>
      </c>
      <c r="X8">
        <v>1</v>
      </c>
      <c r="Y8">
        <v>1</v>
      </c>
      <c r="Z8">
        <v>1</v>
      </c>
      <c r="AA8">
        <v>1</v>
      </c>
      <c r="AB8">
        <v>1</v>
      </c>
      <c r="AC8">
        <v>1</v>
      </c>
      <c r="AD8">
        <v>2</v>
      </c>
      <c r="AE8">
        <v>3</v>
      </c>
      <c r="AF8">
        <v>2</v>
      </c>
      <c r="AG8">
        <v>3</v>
      </c>
      <c r="AH8">
        <v>1</v>
      </c>
      <c r="AI8">
        <v>1</v>
      </c>
      <c r="AJ8">
        <v>1</v>
      </c>
      <c r="AK8">
        <v>1</v>
      </c>
      <c r="AL8">
        <v>1</v>
      </c>
      <c r="AM8">
        <v>1</v>
      </c>
      <c r="AN8">
        <v>1</v>
      </c>
      <c r="AO8">
        <v>1</v>
      </c>
      <c r="AP8">
        <v>0</v>
      </c>
      <c r="AQ8">
        <v>0</v>
      </c>
      <c r="AR8">
        <v>0</v>
      </c>
      <c r="AS8">
        <v>0</v>
      </c>
      <c r="AT8">
        <v>1</v>
      </c>
      <c r="AU8">
        <v>0</v>
      </c>
      <c r="AV8">
        <v>1</v>
      </c>
      <c r="AW8">
        <v>0</v>
      </c>
      <c r="AX8">
        <v>1</v>
      </c>
      <c r="AY8">
        <v>0</v>
      </c>
      <c r="AZ8">
        <v>1</v>
      </c>
      <c r="BA8">
        <v>0</v>
      </c>
      <c r="BB8">
        <v>0</v>
      </c>
      <c r="BC8">
        <v>0</v>
      </c>
      <c r="BD8">
        <v>0</v>
      </c>
      <c r="BE8">
        <v>0</v>
      </c>
      <c r="BF8">
        <v>0</v>
      </c>
      <c r="BG8">
        <v>0</v>
      </c>
      <c r="BH8">
        <v>0</v>
      </c>
      <c r="BI8">
        <v>0</v>
      </c>
      <c r="BJ8" t="s">
        <v>69</v>
      </c>
      <c r="BK8" t="s">
        <v>70</v>
      </c>
      <c r="BL8" t="s">
        <v>69</v>
      </c>
      <c r="BM8" t="s">
        <v>70</v>
      </c>
      <c r="BZ8" t="s">
        <v>50</v>
      </c>
      <c r="CA8">
        <v>1.6710526315789473</v>
      </c>
      <c r="CB8">
        <v>1.7894736842105263</v>
      </c>
      <c r="CC8">
        <v>1.8947368421052631</v>
      </c>
      <c r="CD8">
        <v>1.3552631578947369</v>
      </c>
      <c r="CE8">
        <v>1.3026315789473684</v>
      </c>
      <c r="CF8">
        <v>0.82894736842105265</v>
      </c>
      <c r="CG8">
        <v>1.013157894736842</v>
      </c>
      <c r="CH8">
        <v>0.5</v>
      </c>
      <c r="CI8">
        <v>0.67105263157894735</v>
      </c>
      <c r="CJ8">
        <v>1.0789473684210527</v>
      </c>
    </row>
    <row r="9" spans="1:88">
      <c r="A9">
        <v>5</v>
      </c>
      <c r="B9">
        <v>4</v>
      </c>
      <c r="C9" t="s">
        <v>45</v>
      </c>
      <c r="D9">
        <v>19</v>
      </c>
      <c r="E9" t="s">
        <v>71</v>
      </c>
      <c r="F9" t="s">
        <v>46</v>
      </c>
      <c r="G9" t="s">
        <v>47</v>
      </c>
      <c r="H9">
        <v>5</v>
      </c>
      <c r="I9" t="s">
        <v>48</v>
      </c>
      <c r="K9">
        <v>2</v>
      </c>
      <c r="L9">
        <v>3</v>
      </c>
      <c r="M9" t="s">
        <v>59</v>
      </c>
      <c r="N9">
        <v>3</v>
      </c>
      <c r="O9" t="s">
        <v>50</v>
      </c>
      <c r="P9">
        <v>1</v>
      </c>
      <c r="Q9" t="s">
        <v>65</v>
      </c>
      <c r="R9" t="s">
        <v>54</v>
      </c>
      <c r="S9">
        <v>2</v>
      </c>
      <c r="T9" t="s">
        <v>67</v>
      </c>
      <c r="U9">
        <v>1</v>
      </c>
      <c r="V9">
        <v>1</v>
      </c>
      <c r="W9">
        <v>0</v>
      </c>
      <c r="X9">
        <v>1</v>
      </c>
      <c r="Y9">
        <v>0</v>
      </c>
      <c r="Z9">
        <v>1</v>
      </c>
      <c r="AA9">
        <v>1</v>
      </c>
      <c r="AB9">
        <v>1</v>
      </c>
      <c r="AC9">
        <v>1</v>
      </c>
      <c r="AD9">
        <v>2</v>
      </c>
      <c r="AE9">
        <v>2</v>
      </c>
      <c r="AF9">
        <v>2</v>
      </c>
      <c r="AG9">
        <v>2</v>
      </c>
      <c r="AH9">
        <v>0</v>
      </c>
      <c r="AI9">
        <v>0</v>
      </c>
      <c r="AJ9">
        <v>0</v>
      </c>
      <c r="AK9">
        <v>0</v>
      </c>
      <c r="AL9">
        <v>-2</v>
      </c>
      <c r="AM9">
        <v>-1</v>
      </c>
      <c r="AN9">
        <v>-2</v>
      </c>
      <c r="AO9">
        <v>-1</v>
      </c>
      <c r="AP9">
        <v>0</v>
      </c>
      <c r="AQ9">
        <v>-1</v>
      </c>
      <c r="AR9">
        <v>0</v>
      </c>
      <c r="AS9">
        <v>-1</v>
      </c>
      <c r="AT9">
        <v>0</v>
      </c>
      <c r="AU9">
        <v>-1</v>
      </c>
      <c r="AV9">
        <v>0</v>
      </c>
      <c r="AW9">
        <v>-1</v>
      </c>
      <c r="AX9">
        <v>-1</v>
      </c>
      <c r="AY9">
        <v>-1</v>
      </c>
      <c r="AZ9">
        <v>-1</v>
      </c>
      <c r="BA9">
        <v>-1</v>
      </c>
      <c r="BB9">
        <v>-1</v>
      </c>
      <c r="BC9">
        <v>-1</v>
      </c>
      <c r="BD9">
        <v>-1</v>
      </c>
      <c r="BE9">
        <v>-1</v>
      </c>
      <c r="BF9">
        <v>-1</v>
      </c>
      <c r="BG9">
        <v>-2</v>
      </c>
      <c r="BH9">
        <v>-1</v>
      </c>
      <c r="BI9">
        <v>-2</v>
      </c>
      <c r="BJ9" t="s">
        <v>72</v>
      </c>
      <c r="BK9" t="s">
        <v>74</v>
      </c>
      <c r="BL9" t="s">
        <v>72</v>
      </c>
      <c r="BM9" t="s">
        <v>74</v>
      </c>
      <c r="BN9" t="s">
        <v>73</v>
      </c>
      <c r="BP9" t="s">
        <v>73</v>
      </c>
      <c r="BZ9" t="s">
        <v>54</v>
      </c>
      <c r="CA9">
        <v>7.8947368421052627E-2</v>
      </c>
      <c r="CB9">
        <v>0.30263157894736842</v>
      </c>
      <c r="CC9">
        <v>1.263157894736842</v>
      </c>
      <c r="CD9">
        <v>0.93333333333333335</v>
      </c>
      <c r="CE9">
        <v>0.44736842105263158</v>
      </c>
      <c r="CF9">
        <v>0.25</v>
      </c>
      <c r="CG9">
        <v>0.56000000000000005</v>
      </c>
      <c r="CH9">
        <v>-0.17333333333333334</v>
      </c>
      <c r="CI9">
        <v>0.19736842105263158</v>
      </c>
      <c r="CJ9">
        <v>0.14473684210526316</v>
      </c>
    </row>
    <row r="10" spans="1:88" s="8" customFormat="1">
      <c r="A10" s="8">
        <v>7</v>
      </c>
      <c r="B10" s="8">
        <v>4</v>
      </c>
      <c r="C10" s="8" t="s">
        <v>45</v>
      </c>
      <c r="D10" s="8">
        <v>19</v>
      </c>
      <c r="E10" s="8" t="s">
        <v>71</v>
      </c>
      <c r="F10" s="8" t="s">
        <v>79</v>
      </c>
      <c r="G10" s="8" t="s">
        <v>80</v>
      </c>
      <c r="H10" s="8">
        <v>3</v>
      </c>
      <c r="I10" s="8" t="s">
        <v>48</v>
      </c>
      <c r="K10" s="8">
        <v>1</v>
      </c>
      <c r="L10" s="8">
        <v>3</v>
      </c>
      <c r="M10" s="8" t="s">
        <v>59</v>
      </c>
      <c r="N10" s="8">
        <v>3</v>
      </c>
      <c r="O10" s="8" t="s">
        <v>81</v>
      </c>
      <c r="P10" s="8">
        <v>1</v>
      </c>
      <c r="Q10" s="8" t="s">
        <v>65</v>
      </c>
      <c r="R10" s="8" t="s">
        <v>54</v>
      </c>
      <c r="S10" s="8">
        <v>2</v>
      </c>
      <c r="T10" s="8" t="s">
        <v>67</v>
      </c>
      <c r="U10" s="8">
        <v>1</v>
      </c>
      <c r="V10" s="8">
        <v>1</v>
      </c>
      <c r="W10" s="8">
        <v>-1</v>
      </c>
      <c r="X10" s="8">
        <v>1</v>
      </c>
      <c r="Y10" s="8">
        <v>-1</v>
      </c>
      <c r="Z10" s="8">
        <v>1</v>
      </c>
      <c r="AA10" s="8">
        <v>0</v>
      </c>
      <c r="AB10" s="8">
        <v>1</v>
      </c>
      <c r="AC10" s="8">
        <v>0</v>
      </c>
      <c r="AD10" s="8">
        <v>2</v>
      </c>
      <c r="AE10" s="8">
        <v>2</v>
      </c>
      <c r="AF10" s="8">
        <v>2</v>
      </c>
      <c r="AG10" s="8">
        <v>2</v>
      </c>
      <c r="AH10" s="8">
        <v>0</v>
      </c>
      <c r="AI10" s="8">
        <v>0</v>
      </c>
      <c r="AJ10" s="8">
        <v>0</v>
      </c>
      <c r="AK10" s="8">
        <v>0</v>
      </c>
      <c r="AL10" s="8">
        <v>-1</v>
      </c>
      <c r="AM10" s="8">
        <v>0</v>
      </c>
      <c r="AN10" s="8">
        <v>-1</v>
      </c>
      <c r="AO10" s="8">
        <v>0</v>
      </c>
      <c r="AP10" s="8">
        <v>0</v>
      </c>
      <c r="AQ10" s="8">
        <v>-1</v>
      </c>
      <c r="AR10" s="8">
        <v>0</v>
      </c>
      <c r="AS10" s="8">
        <v>-1</v>
      </c>
      <c r="AT10" s="8">
        <v>0</v>
      </c>
      <c r="AU10" s="8">
        <v>-1</v>
      </c>
      <c r="AV10" s="8">
        <v>0</v>
      </c>
      <c r="AW10" s="8">
        <v>-1</v>
      </c>
      <c r="AX10" s="8">
        <v>-1</v>
      </c>
      <c r="AY10" s="8">
        <v>-1</v>
      </c>
      <c r="AZ10" s="8">
        <v>-1</v>
      </c>
      <c r="BA10" s="8">
        <v>-1</v>
      </c>
      <c r="BB10" s="8">
        <v>-1</v>
      </c>
      <c r="BC10" s="8">
        <v>-1</v>
      </c>
      <c r="BD10" s="8">
        <v>-1</v>
      </c>
      <c r="BE10" s="8">
        <v>-1</v>
      </c>
      <c r="BF10" s="8">
        <v>-1</v>
      </c>
      <c r="BG10" s="8">
        <v>-1</v>
      </c>
      <c r="BH10" s="8">
        <v>-1</v>
      </c>
      <c r="BI10" s="8">
        <v>-1</v>
      </c>
      <c r="BJ10" s="8" t="s">
        <v>82</v>
      </c>
      <c r="BK10" s="8" t="s">
        <v>83</v>
      </c>
      <c r="BL10" s="8" t="s">
        <v>82</v>
      </c>
      <c r="BM10" s="8" t="s">
        <v>83</v>
      </c>
    </row>
    <row r="11" spans="1:88">
      <c r="A11">
        <v>8</v>
      </c>
      <c r="B11">
        <v>4</v>
      </c>
      <c r="C11" t="s">
        <v>45</v>
      </c>
      <c r="D11">
        <v>19</v>
      </c>
      <c r="E11" t="s">
        <v>71</v>
      </c>
      <c r="F11" t="s">
        <v>79</v>
      </c>
      <c r="G11" t="s">
        <v>47</v>
      </c>
      <c r="H11">
        <v>5</v>
      </c>
      <c r="I11" t="s">
        <v>48</v>
      </c>
      <c r="K11">
        <v>1</v>
      </c>
      <c r="L11">
        <v>3</v>
      </c>
      <c r="M11" t="s">
        <v>59</v>
      </c>
      <c r="N11">
        <v>3</v>
      </c>
      <c r="O11" t="s">
        <v>50</v>
      </c>
      <c r="P11">
        <v>1</v>
      </c>
      <c r="Q11" t="s">
        <v>84</v>
      </c>
      <c r="R11" t="s">
        <v>54</v>
      </c>
      <c r="S11">
        <v>2</v>
      </c>
      <c r="T11" t="s">
        <v>65</v>
      </c>
      <c r="U11">
        <v>1</v>
      </c>
      <c r="V11">
        <v>3</v>
      </c>
      <c r="W11">
        <v>1</v>
      </c>
      <c r="X11">
        <v>3</v>
      </c>
      <c r="Y11">
        <v>1</v>
      </c>
      <c r="Z11">
        <v>3</v>
      </c>
      <c r="AA11">
        <v>2</v>
      </c>
      <c r="AB11">
        <v>3</v>
      </c>
      <c r="AC11">
        <v>2</v>
      </c>
      <c r="AD11">
        <v>2</v>
      </c>
      <c r="AE11">
        <v>2</v>
      </c>
      <c r="AF11">
        <v>2</v>
      </c>
      <c r="AG11">
        <v>2</v>
      </c>
      <c r="AH11">
        <v>2</v>
      </c>
      <c r="AI11">
        <v>3</v>
      </c>
      <c r="AJ11">
        <v>2</v>
      </c>
      <c r="AK11">
        <v>3</v>
      </c>
      <c r="AL11">
        <v>2</v>
      </c>
      <c r="AM11">
        <v>3</v>
      </c>
      <c r="AN11">
        <v>2</v>
      </c>
      <c r="AO11">
        <v>3</v>
      </c>
      <c r="AP11">
        <v>0</v>
      </c>
      <c r="AQ11">
        <v>3</v>
      </c>
      <c r="AR11">
        <v>0</v>
      </c>
      <c r="AS11">
        <v>3</v>
      </c>
      <c r="AT11">
        <v>3</v>
      </c>
      <c r="AU11">
        <v>3</v>
      </c>
      <c r="AV11">
        <v>3</v>
      </c>
      <c r="AW11">
        <v>3</v>
      </c>
      <c r="AX11">
        <v>2</v>
      </c>
      <c r="AY11">
        <v>3</v>
      </c>
      <c r="AZ11">
        <v>2</v>
      </c>
      <c r="BA11">
        <v>3</v>
      </c>
      <c r="BB11">
        <v>3</v>
      </c>
      <c r="BC11">
        <v>3</v>
      </c>
      <c r="BD11">
        <v>3</v>
      </c>
      <c r="BE11">
        <v>3</v>
      </c>
      <c r="BF11">
        <v>3</v>
      </c>
      <c r="BG11">
        <v>3</v>
      </c>
      <c r="BH11">
        <v>3</v>
      </c>
      <c r="BI11">
        <v>3</v>
      </c>
      <c r="BJ11" t="s">
        <v>85</v>
      </c>
      <c r="BK11" t="s">
        <v>87</v>
      </c>
      <c r="BL11" t="s">
        <v>85</v>
      </c>
      <c r="BM11" t="s">
        <v>87</v>
      </c>
      <c r="BN11" t="s">
        <v>86</v>
      </c>
      <c r="BO11" t="s">
        <v>88</v>
      </c>
      <c r="BP11" t="s">
        <v>86</v>
      </c>
      <c r="BQ11" t="s">
        <v>88</v>
      </c>
      <c r="CA11" t="s">
        <v>340</v>
      </c>
    </row>
    <row r="12" spans="1:88">
      <c r="A12">
        <v>9</v>
      </c>
      <c r="B12">
        <v>4</v>
      </c>
      <c r="C12" t="s">
        <v>45</v>
      </c>
      <c r="D12">
        <v>18</v>
      </c>
      <c r="E12" t="s">
        <v>58</v>
      </c>
      <c r="F12" t="s">
        <v>64</v>
      </c>
      <c r="G12" t="s">
        <v>47</v>
      </c>
      <c r="H12">
        <v>5</v>
      </c>
      <c r="I12" t="s">
        <v>48</v>
      </c>
      <c r="K12">
        <v>2</v>
      </c>
      <c r="L12">
        <v>2</v>
      </c>
      <c r="M12" t="s">
        <v>59</v>
      </c>
      <c r="N12">
        <v>3</v>
      </c>
      <c r="O12" t="s">
        <v>50</v>
      </c>
      <c r="P12">
        <v>1</v>
      </c>
      <c r="Q12" t="s">
        <v>55</v>
      </c>
      <c r="R12" t="s">
        <v>54</v>
      </c>
      <c r="S12">
        <v>2</v>
      </c>
      <c r="T12" t="s">
        <v>84</v>
      </c>
      <c r="U12">
        <v>1</v>
      </c>
      <c r="V12">
        <v>1</v>
      </c>
      <c r="W12">
        <v>-3</v>
      </c>
      <c r="X12">
        <v>1</v>
      </c>
      <c r="Y12">
        <v>-3</v>
      </c>
      <c r="Z12">
        <v>1</v>
      </c>
      <c r="AA12">
        <v>-3</v>
      </c>
      <c r="AB12">
        <v>1</v>
      </c>
      <c r="AC12">
        <v>-3</v>
      </c>
      <c r="AD12">
        <v>1</v>
      </c>
      <c r="AE12">
        <v>0</v>
      </c>
      <c r="AF12">
        <v>1</v>
      </c>
      <c r="AG12">
        <v>0</v>
      </c>
      <c r="AH12">
        <v>-2</v>
      </c>
      <c r="AI12">
        <v>-3</v>
      </c>
      <c r="AJ12">
        <v>-2</v>
      </c>
      <c r="AK12">
        <v>-3</v>
      </c>
      <c r="AL12">
        <v>-1</v>
      </c>
      <c r="AM12">
        <v>-3</v>
      </c>
      <c r="AN12">
        <v>-1</v>
      </c>
      <c r="AO12">
        <v>-3</v>
      </c>
      <c r="AP12">
        <v>-1</v>
      </c>
      <c r="AQ12">
        <v>-3</v>
      </c>
      <c r="AR12">
        <v>-1</v>
      </c>
      <c r="AS12">
        <v>-3</v>
      </c>
      <c r="AT12">
        <v>0</v>
      </c>
      <c r="AU12">
        <v>-3</v>
      </c>
      <c r="AV12">
        <v>0</v>
      </c>
      <c r="AW12">
        <v>-3</v>
      </c>
      <c r="AX12">
        <v>-3</v>
      </c>
      <c r="AY12">
        <v>-3</v>
      </c>
      <c r="AZ12">
        <v>-3</v>
      </c>
      <c r="BA12">
        <v>-3</v>
      </c>
      <c r="BB12">
        <v>-2</v>
      </c>
      <c r="BC12">
        <v>-3</v>
      </c>
      <c r="BD12">
        <v>-2</v>
      </c>
      <c r="BE12">
        <v>-3</v>
      </c>
      <c r="BF12">
        <v>-2</v>
      </c>
      <c r="BG12">
        <v>-3</v>
      </c>
      <c r="BH12">
        <v>-2</v>
      </c>
      <c r="BI12">
        <v>-3</v>
      </c>
      <c r="BJ12" t="s">
        <v>89</v>
      </c>
      <c r="BK12" t="s">
        <v>91</v>
      </c>
      <c r="BL12" t="s">
        <v>89</v>
      </c>
      <c r="BM12" t="s">
        <v>91</v>
      </c>
      <c r="BN12" t="s">
        <v>90</v>
      </c>
      <c r="BO12" t="s">
        <v>92</v>
      </c>
      <c r="BP12" t="s">
        <v>90</v>
      </c>
      <c r="BQ12" t="s">
        <v>92</v>
      </c>
      <c r="CA12" t="s">
        <v>330</v>
      </c>
      <c r="CB12" t="s">
        <v>331</v>
      </c>
      <c r="CC12" t="s">
        <v>332</v>
      </c>
      <c r="CD12" t="s">
        <v>333</v>
      </c>
      <c r="CE12" t="s">
        <v>334</v>
      </c>
      <c r="CF12" t="s">
        <v>335</v>
      </c>
      <c r="CG12" t="s">
        <v>336</v>
      </c>
      <c r="CH12" t="s">
        <v>337</v>
      </c>
      <c r="CI12" t="s">
        <v>338</v>
      </c>
      <c r="CJ12" t="s">
        <v>339</v>
      </c>
    </row>
    <row r="13" spans="1:88">
      <c r="A13">
        <v>10</v>
      </c>
      <c r="B13">
        <v>4</v>
      </c>
      <c r="C13" t="s">
        <v>45</v>
      </c>
      <c r="D13">
        <v>19</v>
      </c>
      <c r="E13" t="s">
        <v>71</v>
      </c>
      <c r="F13" t="s">
        <v>79</v>
      </c>
      <c r="G13" t="s">
        <v>47</v>
      </c>
      <c r="H13">
        <v>5</v>
      </c>
      <c r="I13" t="s">
        <v>48</v>
      </c>
      <c r="K13">
        <v>0</v>
      </c>
      <c r="L13">
        <v>1</v>
      </c>
      <c r="M13" t="s">
        <v>59</v>
      </c>
      <c r="N13">
        <v>2</v>
      </c>
      <c r="O13" t="s">
        <v>50</v>
      </c>
      <c r="P13">
        <v>1</v>
      </c>
      <c r="Q13" t="s">
        <v>55</v>
      </c>
      <c r="R13" t="s">
        <v>54</v>
      </c>
      <c r="S13">
        <v>2</v>
      </c>
      <c r="T13" t="s">
        <v>84</v>
      </c>
      <c r="U13">
        <v>1</v>
      </c>
      <c r="V13">
        <v>1</v>
      </c>
      <c r="W13">
        <v>-1</v>
      </c>
      <c r="X13">
        <v>1</v>
      </c>
      <c r="Y13">
        <v>-1</v>
      </c>
      <c r="Z13">
        <v>1</v>
      </c>
      <c r="AA13">
        <v>0</v>
      </c>
      <c r="AB13">
        <v>1</v>
      </c>
      <c r="AC13">
        <v>0</v>
      </c>
      <c r="AD13">
        <v>1</v>
      </c>
      <c r="AE13">
        <v>1</v>
      </c>
      <c r="AF13">
        <v>1</v>
      </c>
      <c r="AG13">
        <v>1</v>
      </c>
      <c r="AH13">
        <v>1</v>
      </c>
      <c r="AI13">
        <v>0</v>
      </c>
      <c r="AJ13">
        <v>1</v>
      </c>
      <c r="AK13">
        <v>0</v>
      </c>
      <c r="AL13">
        <v>0</v>
      </c>
      <c r="AM13">
        <v>-1</v>
      </c>
      <c r="AN13">
        <v>0</v>
      </c>
      <c r="AO13">
        <v>-1</v>
      </c>
      <c r="AP13">
        <v>1</v>
      </c>
      <c r="AQ13">
        <v>-1</v>
      </c>
      <c r="AR13">
        <v>1</v>
      </c>
      <c r="AS13">
        <v>-1</v>
      </c>
      <c r="AT13">
        <v>1</v>
      </c>
      <c r="AU13">
        <v>0</v>
      </c>
      <c r="AV13">
        <v>1</v>
      </c>
      <c r="AW13">
        <v>0</v>
      </c>
      <c r="AX13">
        <v>-1</v>
      </c>
      <c r="AY13">
        <v>-1</v>
      </c>
      <c r="AZ13">
        <v>-1</v>
      </c>
      <c r="BA13">
        <v>-1</v>
      </c>
      <c r="BB13">
        <v>0</v>
      </c>
      <c r="BC13">
        <v>-1</v>
      </c>
      <c r="BD13">
        <v>0</v>
      </c>
      <c r="BE13">
        <v>-1</v>
      </c>
      <c r="BF13">
        <v>1</v>
      </c>
      <c r="BG13">
        <v>-2</v>
      </c>
      <c r="BH13">
        <v>1</v>
      </c>
      <c r="BI13">
        <v>-2</v>
      </c>
      <c r="BZ13" t="s">
        <v>50</v>
      </c>
      <c r="CA13">
        <v>1.1241370959657526</v>
      </c>
      <c r="CB13">
        <v>0.95660217399828518</v>
      </c>
      <c r="CC13">
        <v>1.1144977627424357</v>
      </c>
      <c r="CD13">
        <v>1.0027156109741326</v>
      </c>
      <c r="CE13">
        <v>1.211277417628241</v>
      </c>
      <c r="CF13">
        <v>1.1001594780726032</v>
      </c>
      <c r="CG13">
        <v>1.0391460731790834</v>
      </c>
      <c r="CH13">
        <v>1.321615173439934</v>
      </c>
      <c r="CI13">
        <v>1.2262480216197358</v>
      </c>
      <c r="CJ13">
        <v>1.1861777033225878</v>
      </c>
    </row>
    <row r="14" spans="1:88">
      <c r="A14">
        <v>11</v>
      </c>
      <c r="B14">
        <v>4</v>
      </c>
      <c r="C14" t="s">
        <v>45</v>
      </c>
      <c r="D14">
        <v>19</v>
      </c>
      <c r="E14" t="s">
        <v>71</v>
      </c>
      <c r="F14" t="s">
        <v>79</v>
      </c>
      <c r="G14" t="s">
        <v>47</v>
      </c>
      <c r="H14">
        <v>5</v>
      </c>
      <c r="I14" t="s">
        <v>48</v>
      </c>
      <c r="K14">
        <v>2</v>
      </c>
      <c r="L14">
        <v>2</v>
      </c>
      <c r="M14" t="s">
        <v>59</v>
      </c>
      <c r="N14">
        <v>2</v>
      </c>
      <c r="O14" t="s">
        <v>50</v>
      </c>
      <c r="P14">
        <v>1</v>
      </c>
      <c r="Q14" t="s">
        <v>55</v>
      </c>
      <c r="R14" t="s">
        <v>54</v>
      </c>
      <c r="S14">
        <v>2</v>
      </c>
      <c r="T14" t="s">
        <v>84</v>
      </c>
      <c r="U14">
        <v>1</v>
      </c>
      <c r="V14">
        <v>1</v>
      </c>
      <c r="W14">
        <v>-1</v>
      </c>
      <c r="X14">
        <v>1</v>
      </c>
      <c r="Y14">
        <v>-1</v>
      </c>
      <c r="Z14">
        <v>1</v>
      </c>
      <c r="AA14">
        <v>0</v>
      </c>
      <c r="AB14">
        <v>1</v>
      </c>
      <c r="AC14">
        <v>0</v>
      </c>
      <c r="AD14">
        <v>2</v>
      </c>
      <c r="AE14">
        <v>-2</v>
      </c>
      <c r="AF14">
        <v>2</v>
      </c>
      <c r="AG14">
        <v>-2</v>
      </c>
      <c r="AH14">
        <v>1</v>
      </c>
      <c r="AI14">
        <v>-1</v>
      </c>
      <c r="AJ14">
        <v>1</v>
      </c>
      <c r="AK14">
        <v>-1</v>
      </c>
      <c r="AL14">
        <v>-2</v>
      </c>
      <c r="AM14">
        <v>-2</v>
      </c>
      <c r="AN14">
        <v>-2</v>
      </c>
      <c r="AO14">
        <v>-2</v>
      </c>
      <c r="AP14">
        <v>1</v>
      </c>
      <c r="AQ14">
        <v>-2</v>
      </c>
      <c r="AR14">
        <v>1</v>
      </c>
      <c r="AS14">
        <v>-2</v>
      </c>
      <c r="AT14">
        <v>0</v>
      </c>
      <c r="AU14">
        <v>-2</v>
      </c>
      <c r="AV14">
        <v>0</v>
      </c>
      <c r="AW14">
        <v>-2</v>
      </c>
      <c r="AX14">
        <v>-3</v>
      </c>
      <c r="AY14">
        <v>-3</v>
      </c>
      <c r="AZ14">
        <v>-3</v>
      </c>
      <c r="BA14">
        <v>-3</v>
      </c>
      <c r="BB14">
        <v>-1</v>
      </c>
      <c r="BC14">
        <v>-2</v>
      </c>
      <c r="BD14">
        <v>-1</v>
      </c>
      <c r="BE14">
        <v>-2</v>
      </c>
      <c r="BF14">
        <v>0</v>
      </c>
      <c r="BG14">
        <v>-1</v>
      </c>
      <c r="BH14">
        <v>0</v>
      </c>
      <c r="BI14">
        <v>-1</v>
      </c>
      <c r="BJ14" t="s">
        <v>93</v>
      </c>
      <c r="BK14" t="s">
        <v>95</v>
      </c>
      <c r="BL14" t="s">
        <v>93</v>
      </c>
      <c r="BM14" t="s">
        <v>95</v>
      </c>
      <c r="BN14" t="s">
        <v>94</v>
      </c>
      <c r="BO14" t="s">
        <v>96</v>
      </c>
      <c r="BP14" t="s">
        <v>94</v>
      </c>
      <c r="BQ14" t="s">
        <v>96</v>
      </c>
      <c r="BZ14" t="s">
        <v>54</v>
      </c>
      <c r="CA14">
        <v>1.4025040263256463</v>
      </c>
      <c r="CB14">
        <v>1.3566599853277437</v>
      </c>
      <c r="CC14">
        <v>1.49994151932784</v>
      </c>
      <c r="CD14">
        <v>1.2769614836128107</v>
      </c>
      <c r="CE14">
        <v>1.6115808954117508</v>
      </c>
      <c r="CF14">
        <v>1.3178264933847197</v>
      </c>
      <c r="CG14">
        <v>1.3580590282915999</v>
      </c>
      <c r="CH14">
        <v>1.3593851286254119</v>
      </c>
      <c r="CI14">
        <v>1.3664527004093996</v>
      </c>
      <c r="CJ14">
        <v>1.3337060882460428</v>
      </c>
    </row>
    <row r="15" spans="1:88">
      <c r="A15">
        <v>12</v>
      </c>
      <c r="B15">
        <v>4</v>
      </c>
      <c r="C15" t="s">
        <v>45</v>
      </c>
      <c r="D15">
        <v>19</v>
      </c>
      <c r="E15" t="s">
        <v>71</v>
      </c>
      <c r="F15" t="s">
        <v>79</v>
      </c>
      <c r="G15" t="s">
        <v>47</v>
      </c>
      <c r="H15">
        <v>5</v>
      </c>
      <c r="I15" t="s">
        <v>48</v>
      </c>
      <c r="K15">
        <v>-1</v>
      </c>
      <c r="L15">
        <v>1</v>
      </c>
      <c r="M15" t="s">
        <v>59</v>
      </c>
      <c r="N15">
        <v>2</v>
      </c>
      <c r="O15" t="s">
        <v>50</v>
      </c>
      <c r="P15">
        <v>1</v>
      </c>
      <c r="Q15" t="s">
        <v>67</v>
      </c>
      <c r="R15" t="s">
        <v>54</v>
      </c>
      <c r="S15">
        <v>2</v>
      </c>
      <c r="T15" t="s">
        <v>98</v>
      </c>
      <c r="U15">
        <v>1</v>
      </c>
      <c r="V15">
        <v>0</v>
      </c>
      <c r="W15">
        <v>0</v>
      </c>
      <c r="X15">
        <v>0</v>
      </c>
      <c r="Y15">
        <v>0</v>
      </c>
      <c r="Z15">
        <v>0</v>
      </c>
      <c r="AA15">
        <v>0</v>
      </c>
      <c r="AB15">
        <v>0</v>
      </c>
      <c r="AC15">
        <v>0</v>
      </c>
      <c r="AD15">
        <v>1</v>
      </c>
      <c r="AE15">
        <v>1</v>
      </c>
      <c r="AF15">
        <v>1</v>
      </c>
      <c r="AG15">
        <v>1</v>
      </c>
      <c r="AH15">
        <v>1</v>
      </c>
      <c r="AI15">
        <v>0</v>
      </c>
      <c r="AJ15">
        <v>1</v>
      </c>
      <c r="AK15">
        <v>0</v>
      </c>
      <c r="AL15">
        <v>0</v>
      </c>
      <c r="AM15">
        <v>1</v>
      </c>
      <c r="AN15">
        <v>0</v>
      </c>
      <c r="AO15">
        <v>1</v>
      </c>
      <c r="AP15">
        <v>-1</v>
      </c>
      <c r="AQ15">
        <v>1</v>
      </c>
      <c r="AR15">
        <v>-1</v>
      </c>
      <c r="AS15">
        <v>1</v>
      </c>
      <c r="AT15">
        <v>0</v>
      </c>
      <c r="AU15">
        <v>1</v>
      </c>
      <c r="AV15">
        <v>0</v>
      </c>
      <c r="AW15">
        <v>1</v>
      </c>
      <c r="AX15">
        <v>1</v>
      </c>
      <c r="AY15">
        <v>1</v>
      </c>
      <c r="AZ15">
        <v>1</v>
      </c>
      <c r="BA15">
        <v>1</v>
      </c>
      <c r="BB15">
        <v>1</v>
      </c>
      <c r="BC15">
        <v>1</v>
      </c>
      <c r="BD15">
        <v>1</v>
      </c>
      <c r="BE15">
        <v>1</v>
      </c>
      <c r="BF15">
        <v>1</v>
      </c>
      <c r="BG15">
        <v>1</v>
      </c>
      <c r="BH15">
        <v>1</v>
      </c>
      <c r="BI15">
        <v>1</v>
      </c>
      <c r="BJ15" t="s">
        <v>97</v>
      </c>
      <c r="BL15" t="s">
        <v>97</v>
      </c>
    </row>
    <row r="16" spans="1:88">
      <c r="A16">
        <v>13</v>
      </c>
      <c r="B16">
        <v>4</v>
      </c>
      <c r="C16" t="s">
        <v>45</v>
      </c>
      <c r="D16">
        <v>19</v>
      </c>
      <c r="E16" t="s">
        <v>71</v>
      </c>
      <c r="F16" t="s">
        <v>79</v>
      </c>
      <c r="G16" t="s">
        <v>47</v>
      </c>
      <c r="H16">
        <v>5</v>
      </c>
      <c r="I16" t="s">
        <v>48</v>
      </c>
      <c r="K16">
        <v>-2</v>
      </c>
      <c r="L16">
        <v>2</v>
      </c>
      <c r="M16" t="s">
        <v>49</v>
      </c>
      <c r="N16">
        <v>1</v>
      </c>
      <c r="O16" t="s">
        <v>50</v>
      </c>
      <c r="P16">
        <v>1</v>
      </c>
      <c r="Q16" t="s">
        <v>67</v>
      </c>
      <c r="R16" t="s">
        <v>54</v>
      </c>
      <c r="S16">
        <v>2</v>
      </c>
      <c r="T16" t="s">
        <v>98</v>
      </c>
      <c r="U16">
        <v>1</v>
      </c>
      <c r="V16">
        <v>1</v>
      </c>
      <c r="W16">
        <v>1</v>
      </c>
      <c r="X16">
        <v>1</v>
      </c>
      <c r="Y16">
        <v>1</v>
      </c>
      <c r="Z16">
        <v>0</v>
      </c>
      <c r="AA16">
        <v>-2</v>
      </c>
      <c r="AB16">
        <v>0</v>
      </c>
      <c r="AC16">
        <v>-2</v>
      </c>
      <c r="AD16">
        <v>-1</v>
      </c>
      <c r="AE16">
        <v>1</v>
      </c>
      <c r="AF16">
        <v>-1</v>
      </c>
      <c r="AG16">
        <v>1</v>
      </c>
      <c r="AH16">
        <v>1</v>
      </c>
      <c r="AI16">
        <v>0</v>
      </c>
      <c r="AJ16">
        <v>1</v>
      </c>
      <c r="AK16">
        <v>0</v>
      </c>
      <c r="AL16">
        <v>1</v>
      </c>
      <c r="AM16">
        <v>-1</v>
      </c>
      <c r="AN16">
        <v>1</v>
      </c>
      <c r="AO16">
        <v>-1</v>
      </c>
      <c r="AP16">
        <v>-1</v>
      </c>
      <c r="AQ16">
        <v>1</v>
      </c>
      <c r="AR16">
        <v>-1</v>
      </c>
      <c r="AS16">
        <v>1</v>
      </c>
      <c r="AT16">
        <v>0</v>
      </c>
      <c r="AU16">
        <v>-1</v>
      </c>
      <c r="AV16">
        <v>0</v>
      </c>
      <c r="AW16">
        <v>-1</v>
      </c>
      <c r="AX16">
        <v>1</v>
      </c>
      <c r="AY16">
        <v>-1</v>
      </c>
      <c r="AZ16">
        <v>1</v>
      </c>
      <c r="BA16">
        <v>-1</v>
      </c>
      <c r="BB16">
        <v>1</v>
      </c>
      <c r="BC16">
        <v>-1</v>
      </c>
      <c r="BD16">
        <v>1</v>
      </c>
      <c r="BE16">
        <v>-1</v>
      </c>
      <c r="BF16">
        <v>0</v>
      </c>
      <c r="BG16">
        <v>-1</v>
      </c>
      <c r="BH16">
        <v>0</v>
      </c>
      <c r="BI16">
        <v>-1</v>
      </c>
      <c r="BJ16" t="s">
        <v>99</v>
      </c>
      <c r="BL16" t="s">
        <v>99</v>
      </c>
    </row>
    <row r="17" spans="1:69">
      <c r="A17">
        <v>14</v>
      </c>
      <c r="B17">
        <v>4</v>
      </c>
      <c r="C17" t="s">
        <v>45</v>
      </c>
      <c r="D17">
        <v>18</v>
      </c>
      <c r="E17" t="s">
        <v>71</v>
      </c>
      <c r="F17" t="s">
        <v>79</v>
      </c>
      <c r="G17" t="s">
        <v>47</v>
      </c>
      <c r="H17">
        <v>5</v>
      </c>
      <c r="I17" t="s">
        <v>48</v>
      </c>
      <c r="K17">
        <v>-2</v>
      </c>
      <c r="L17">
        <v>1</v>
      </c>
      <c r="M17" t="s">
        <v>59</v>
      </c>
      <c r="N17">
        <v>2</v>
      </c>
      <c r="O17" t="s">
        <v>50</v>
      </c>
      <c r="P17">
        <v>1</v>
      </c>
      <c r="Q17" t="s">
        <v>67</v>
      </c>
      <c r="R17" t="s">
        <v>54</v>
      </c>
      <c r="S17">
        <v>2</v>
      </c>
      <c r="T17" t="s">
        <v>98</v>
      </c>
      <c r="U17">
        <v>1</v>
      </c>
      <c r="V17">
        <v>1</v>
      </c>
      <c r="W17">
        <v>1</v>
      </c>
      <c r="X17">
        <v>1</v>
      </c>
      <c r="Y17">
        <v>1</v>
      </c>
      <c r="Z17">
        <v>2</v>
      </c>
      <c r="AA17">
        <v>1</v>
      </c>
      <c r="AB17">
        <v>2</v>
      </c>
      <c r="AC17">
        <v>1</v>
      </c>
      <c r="AD17">
        <v>1</v>
      </c>
      <c r="AE17">
        <v>1</v>
      </c>
      <c r="AF17">
        <v>1</v>
      </c>
      <c r="AG17">
        <v>1</v>
      </c>
      <c r="AH17">
        <v>1</v>
      </c>
      <c r="AI17">
        <v>2</v>
      </c>
      <c r="AJ17">
        <v>1</v>
      </c>
      <c r="AK17">
        <v>2</v>
      </c>
      <c r="AL17">
        <v>0</v>
      </c>
      <c r="AM17">
        <v>2</v>
      </c>
      <c r="AN17">
        <v>0</v>
      </c>
      <c r="AO17">
        <v>2</v>
      </c>
      <c r="AP17">
        <v>0</v>
      </c>
      <c r="AQ17">
        <v>2</v>
      </c>
      <c r="AR17">
        <v>0</v>
      </c>
      <c r="AS17">
        <v>2</v>
      </c>
      <c r="AT17">
        <v>1</v>
      </c>
      <c r="AU17">
        <v>2</v>
      </c>
      <c r="AV17">
        <v>1</v>
      </c>
      <c r="AW17">
        <v>2</v>
      </c>
      <c r="AX17">
        <v>1</v>
      </c>
      <c r="AY17">
        <v>1</v>
      </c>
      <c r="AZ17">
        <v>1</v>
      </c>
      <c r="BA17">
        <v>1</v>
      </c>
      <c r="BB17">
        <v>1</v>
      </c>
      <c r="BC17">
        <v>1</v>
      </c>
      <c r="BD17">
        <v>1</v>
      </c>
      <c r="BE17">
        <v>1</v>
      </c>
      <c r="BF17">
        <v>1</v>
      </c>
      <c r="BG17">
        <v>1</v>
      </c>
      <c r="BH17">
        <v>1</v>
      </c>
      <c r="BI17">
        <v>1</v>
      </c>
      <c r="BJ17" t="s">
        <v>100</v>
      </c>
      <c r="BL17" t="s">
        <v>100</v>
      </c>
    </row>
    <row r="18" spans="1:69">
      <c r="A18">
        <v>15</v>
      </c>
      <c r="B18">
        <v>4</v>
      </c>
      <c r="C18" t="s">
        <v>45</v>
      </c>
      <c r="D18">
        <v>20</v>
      </c>
      <c r="E18" t="s">
        <v>71</v>
      </c>
      <c r="F18" t="s">
        <v>79</v>
      </c>
      <c r="G18" t="s">
        <v>47</v>
      </c>
      <c r="H18">
        <v>5</v>
      </c>
      <c r="I18" t="s">
        <v>48</v>
      </c>
      <c r="K18">
        <v>-1</v>
      </c>
      <c r="L18">
        <v>2</v>
      </c>
      <c r="M18" t="s">
        <v>59</v>
      </c>
      <c r="N18">
        <v>3</v>
      </c>
      <c r="O18" t="s">
        <v>50</v>
      </c>
      <c r="P18">
        <v>1</v>
      </c>
      <c r="Q18" t="s">
        <v>67</v>
      </c>
      <c r="R18" t="s">
        <v>54</v>
      </c>
      <c r="S18">
        <v>2</v>
      </c>
      <c r="T18" t="s">
        <v>98</v>
      </c>
      <c r="U18">
        <v>1</v>
      </c>
      <c r="V18">
        <v>1</v>
      </c>
      <c r="W18">
        <v>-1</v>
      </c>
      <c r="X18">
        <v>1</v>
      </c>
      <c r="Y18">
        <v>-1</v>
      </c>
      <c r="Z18">
        <v>2</v>
      </c>
      <c r="AA18">
        <v>0</v>
      </c>
      <c r="AB18">
        <v>2</v>
      </c>
      <c r="AC18">
        <v>0</v>
      </c>
      <c r="AD18">
        <v>1</v>
      </c>
      <c r="AE18">
        <v>-1</v>
      </c>
      <c r="AF18">
        <v>1</v>
      </c>
      <c r="AG18">
        <v>-1</v>
      </c>
      <c r="AH18">
        <v>2</v>
      </c>
      <c r="AI18">
        <v>0</v>
      </c>
      <c r="AJ18">
        <v>2</v>
      </c>
      <c r="AK18">
        <v>0</v>
      </c>
      <c r="AL18">
        <v>1</v>
      </c>
      <c r="AM18">
        <v>0</v>
      </c>
      <c r="AN18">
        <v>1</v>
      </c>
      <c r="AO18">
        <v>0</v>
      </c>
      <c r="AP18">
        <v>1</v>
      </c>
      <c r="AQ18">
        <v>-1</v>
      </c>
      <c r="AR18">
        <v>1</v>
      </c>
      <c r="AS18">
        <v>-1</v>
      </c>
      <c r="AT18">
        <v>0</v>
      </c>
      <c r="AU18">
        <v>-1</v>
      </c>
      <c r="AV18">
        <v>0</v>
      </c>
      <c r="AW18">
        <v>-1</v>
      </c>
      <c r="AX18">
        <v>1</v>
      </c>
      <c r="AY18">
        <v>-1</v>
      </c>
      <c r="AZ18">
        <v>1</v>
      </c>
      <c r="BA18">
        <v>-1</v>
      </c>
      <c r="BB18">
        <v>0</v>
      </c>
      <c r="BC18">
        <v>-1</v>
      </c>
      <c r="BD18">
        <v>0</v>
      </c>
      <c r="BE18">
        <v>-1</v>
      </c>
      <c r="BF18">
        <v>0</v>
      </c>
      <c r="BG18">
        <v>-1</v>
      </c>
      <c r="BH18">
        <v>0</v>
      </c>
      <c r="BI18">
        <v>-1</v>
      </c>
      <c r="BJ18" t="s">
        <v>101</v>
      </c>
      <c r="BK18" t="s">
        <v>103</v>
      </c>
      <c r="BL18" t="s">
        <v>101</v>
      </c>
      <c r="BM18" t="s">
        <v>103</v>
      </c>
      <c r="BN18" t="s">
        <v>102</v>
      </c>
      <c r="BO18" t="s">
        <v>104</v>
      </c>
      <c r="BP18" t="s">
        <v>102</v>
      </c>
      <c r="BQ18" t="s">
        <v>104</v>
      </c>
    </row>
    <row r="19" spans="1:69" s="8" customFormat="1">
      <c r="A19" s="8">
        <v>16</v>
      </c>
      <c r="B19" s="8">
        <v>4</v>
      </c>
      <c r="C19" s="8" t="s">
        <v>45</v>
      </c>
      <c r="D19" s="8">
        <v>21</v>
      </c>
      <c r="E19" s="8" t="s">
        <v>58</v>
      </c>
      <c r="F19" s="8" t="s">
        <v>64</v>
      </c>
      <c r="G19" s="8" t="s">
        <v>105</v>
      </c>
      <c r="H19" s="8">
        <v>2</v>
      </c>
      <c r="I19" s="8" t="s">
        <v>48</v>
      </c>
      <c r="K19" s="8">
        <v>0</v>
      </c>
      <c r="L19" s="8">
        <v>2</v>
      </c>
      <c r="M19" s="8" t="s">
        <v>59</v>
      </c>
      <c r="N19" s="8">
        <v>3</v>
      </c>
      <c r="O19" s="8" t="s">
        <v>50</v>
      </c>
      <c r="P19" s="8">
        <v>1</v>
      </c>
      <c r="Q19" s="8" t="s">
        <v>84</v>
      </c>
      <c r="R19" s="8" t="s">
        <v>54</v>
      </c>
      <c r="S19" s="8">
        <v>2</v>
      </c>
      <c r="T19" s="8" t="s">
        <v>65</v>
      </c>
      <c r="U19" s="8">
        <v>1</v>
      </c>
      <c r="V19" s="8">
        <v>2</v>
      </c>
      <c r="W19" s="8">
        <v>-1</v>
      </c>
      <c r="X19" s="8">
        <v>2</v>
      </c>
      <c r="Y19" s="8">
        <v>-1</v>
      </c>
      <c r="Z19" s="8">
        <v>3</v>
      </c>
      <c r="AA19" s="8">
        <v>-1</v>
      </c>
      <c r="AB19" s="8">
        <v>3</v>
      </c>
      <c r="AC19" s="8">
        <v>-1</v>
      </c>
      <c r="AD19" s="8">
        <v>1</v>
      </c>
      <c r="AE19" s="8">
        <v>1</v>
      </c>
      <c r="AF19" s="8">
        <v>1</v>
      </c>
      <c r="AG19" s="8">
        <v>1</v>
      </c>
      <c r="AH19" s="8">
        <v>2</v>
      </c>
      <c r="AI19" s="8">
        <v>0</v>
      </c>
      <c r="AJ19" s="8">
        <v>2</v>
      </c>
      <c r="AK19" s="8">
        <v>0</v>
      </c>
      <c r="AL19" s="8">
        <v>3</v>
      </c>
      <c r="AM19" s="8">
        <v>-2</v>
      </c>
      <c r="AN19" s="8">
        <v>3</v>
      </c>
      <c r="AO19" s="8">
        <v>-2</v>
      </c>
      <c r="AP19" s="8">
        <v>2</v>
      </c>
      <c r="AQ19" s="8">
        <v>-1</v>
      </c>
      <c r="AR19" s="8">
        <v>2</v>
      </c>
      <c r="AS19" s="8">
        <v>-1</v>
      </c>
      <c r="AT19" s="8">
        <v>2</v>
      </c>
      <c r="AU19" s="8">
        <v>-2</v>
      </c>
      <c r="AV19" s="8">
        <v>2</v>
      </c>
      <c r="AW19" s="8">
        <v>-2</v>
      </c>
      <c r="AX19" s="8">
        <v>1</v>
      </c>
      <c r="AY19" s="8">
        <v>0</v>
      </c>
      <c r="AZ19" s="8">
        <v>1</v>
      </c>
      <c r="BA19" s="8">
        <v>0</v>
      </c>
      <c r="BB19" s="8">
        <v>0</v>
      </c>
      <c r="BC19" s="8">
        <v>0</v>
      </c>
      <c r="BD19" s="8">
        <v>0</v>
      </c>
      <c r="BE19" s="8">
        <v>0</v>
      </c>
      <c r="BF19" s="8">
        <v>1</v>
      </c>
      <c r="BG19" s="8">
        <v>-2</v>
      </c>
      <c r="BH19" s="8">
        <v>1</v>
      </c>
      <c r="BI19" s="8">
        <v>-2</v>
      </c>
      <c r="BJ19" s="8" t="s">
        <v>106</v>
      </c>
      <c r="BK19" s="8" t="s">
        <v>108</v>
      </c>
      <c r="BL19" s="8" t="s">
        <v>106</v>
      </c>
      <c r="BM19" s="8" t="s">
        <v>108</v>
      </c>
      <c r="BN19" s="8" t="s">
        <v>107</v>
      </c>
      <c r="BO19" s="8" t="s">
        <v>109</v>
      </c>
      <c r="BP19" s="8" t="s">
        <v>107</v>
      </c>
      <c r="BQ19" s="8" t="s">
        <v>109</v>
      </c>
    </row>
    <row r="20" spans="1:69">
      <c r="A20">
        <v>17</v>
      </c>
      <c r="B20">
        <v>4</v>
      </c>
      <c r="C20" t="s">
        <v>45</v>
      </c>
      <c r="D20">
        <v>20</v>
      </c>
      <c r="E20" t="s">
        <v>71</v>
      </c>
      <c r="F20" t="s">
        <v>79</v>
      </c>
      <c r="G20" t="s">
        <v>47</v>
      </c>
      <c r="H20">
        <v>5</v>
      </c>
      <c r="I20" t="s">
        <v>48</v>
      </c>
      <c r="K20">
        <v>2</v>
      </c>
      <c r="L20">
        <v>3</v>
      </c>
      <c r="M20" t="s">
        <v>59</v>
      </c>
      <c r="N20">
        <v>3</v>
      </c>
      <c r="O20" t="s">
        <v>50</v>
      </c>
      <c r="P20">
        <v>1</v>
      </c>
      <c r="Q20" t="s">
        <v>84</v>
      </c>
      <c r="R20" t="s">
        <v>54</v>
      </c>
      <c r="S20">
        <v>2</v>
      </c>
      <c r="T20" t="s">
        <v>65</v>
      </c>
      <c r="U20">
        <v>1</v>
      </c>
      <c r="V20">
        <v>2</v>
      </c>
      <c r="W20">
        <v>2</v>
      </c>
      <c r="X20">
        <v>2</v>
      </c>
      <c r="Y20">
        <v>2</v>
      </c>
      <c r="Z20">
        <v>2</v>
      </c>
      <c r="AA20">
        <v>2</v>
      </c>
      <c r="AB20">
        <v>2</v>
      </c>
      <c r="AC20">
        <v>2</v>
      </c>
      <c r="AD20">
        <v>2</v>
      </c>
      <c r="AE20">
        <v>2</v>
      </c>
      <c r="AF20">
        <v>2</v>
      </c>
      <c r="AG20">
        <v>2</v>
      </c>
      <c r="AH20">
        <v>3</v>
      </c>
      <c r="AI20">
        <v>3</v>
      </c>
      <c r="AJ20">
        <v>3</v>
      </c>
      <c r="AK20">
        <v>3</v>
      </c>
      <c r="AL20">
        <v>3</v>
      </c>
      <c r="AM20">
        <v>3</v>
      </c>
      <c r="AN20">
        <v>3</v>
      </c>
      <c r="AO20">
        <v>3</v>
      </c>
      <c r="AP20">
        <v>3</v>
      </c>
      <c r="AQ20">
        <v>3</v>
      </c>
      <c r="AR20">
        <v>3</v>
      </c>
      <c r="AS20">
        <v>3</v>
      </c>
      <c r="AT20">
        <v>3</v>
      </c>
      <c r="AU20">
        <v>3</v>
      </c>
      <c r="AV20">
        <v>3</v>
      </c>
      <c r="AW20">
        <v>3</v>
      </c>
      <c r="AX20">
        <v>3</v>
      </c>
      <c r="AY20">
        <v>3</v>
      </c>
      <c r="AZ20">
        <v>3</v>
      </c>
      <c r="BA20">
        <v>3</v>
      </c>
      <c r="BB20">
        <v>3</v>
      </c>
      <c r="BC20">
        <v>3</v>
      </c>
      <c r="BD20">
        <v>3</v>
      </c>
      <c r="BE20">
        <v>3</v>
      </c>
      <c r="BF20">
        <v>3</v>
      </c>
      <c r="BG20">
        <v>3</v>
      </c>
      <c r="BH20">
        <v>3</v>
      </c>
      <c r="BI20">
        <v>3</v>
      </c>
      <c r="BJ20" t="s">
        <v>110</v>
      </c>
      <c r="BK20" t="s">
        <v>112</v>
      </c>
      <c r="BL20" t="s">
        <v>110</v>
      </c>
      <c r="BM20" t="s">
        <v>112</v>
      </c>
      <c r="BN20" t="s">
        <v>111</v>
      </c>
      <c r="BP20" t="s">
        <v>111</v>
      </c>
    </row>
    <row r="21" spans="1:69">
      <c r="A21">
        <v>18</v>
      </c>
      <c r="B21">
        <v>4</v>
      </c>
      <c r="C21" t="s">
        <v>45</v>
      </c>
      <c r="D21">
        <v>20</v>
      </c>
      <c r="E21" t="s">
        <v>71</v>
      </c>
      <c r="F21" t="s">
        <v>79</v>
      </c>
      <c r="G21" t="s">
        <v>47</v>
      </c>
      <c r="H21">
        <v>5</v>
      </c>
      <c r="I21" t="s">
        <v>48</v>
      </c>
      <c r="K21">
        <v>-1</v>
      </c>
      <c r="L21">
        <v>2</v>
      </c>
      <c r="M21" t="s">
        <v>59</v>
      </c>
      <c r="N21">
        <v>2</v>
      </c>
      <c r="O21" t="s">
        <v>50</v>
      </c>
      <c r="P21">
        <v>1</v>
      </c>
      <c r="Q21" t="s">
        <v>67</v>
      </c>
      <c r="R21" t="s">
        <v>54</v>
      </c>
      <c r="S21">
        <v>2</v>
      </c>
      <c r="T21" t="s">
        <v>98</v>
      </c>
      <c r="U21">
        <v>1</v>
      </c>
      <c r="V21">
        <v>2</v>
      </c>
      <c r="W21">
        <v>-3</v>
      </c>
      <c r="X21">
        <v>2</v>
      </c>
      <c r="Y21">
        <v>-3</v>
      </c>
      <c r="Z21">
        <v>2</v>
      </c>
      <c r="AA21">
        <v>-1</v>
      </c>
      <c r="AB21">
        <v>2</v>
      </c>
      <c r="AC21">
        <v>-1</v>
      </c>
      <c r="AD21">
        <v>-1</v>
      </c>
      <c r="AE21">
        <v>-3</v>
      </c>
      <c r="AF21">
        <v>-1</v>
      </c>
      <c r="AG21">
        <v>-3</v>
      </c>
      <c r="AH21">
        <v>1</v>
      </c>
      <c r="AI21">
        <v>0</v>
      </c>
      <c r="AJ21">
        <v>1</v>
      </c>
      <c r="AK21">
        <v>0</v>
      </c>
      <c r="AL21">
        <v>1</v>
      </c>
      <c r="AM21">
        <v>-1</v>
      </c>
      <c r="AN21">
        <v>1</v>
      </c>
      <c r="AO21">
        <v>-1</v>
      </c>
      <c r="AP21">
        <v>0</v>
      </c>
      <c r="AQ21">
        <v>0</v>
      </c>
      <c r="AR21">
        <v>0</v>
      </c>
      <c r="AS21">
        <v>0</v>
      </c>
      <c r="AT21">
        <v>0</v>
      </c>
      <c r="AU21">
        <v>1</v>
      </c>
      <c r="AV21">
        <v>0</v>
      </c>
      <c r="AW21">
        <v>1</v>
      </c>
      <c r="AX21">
        <v>1</v>
      </c>
      <c r="AY21">
        <v>0</v>
      </c>
      <c r="AZ21">
        <v>1</v>
      </c>
      <c r="BA21">
        <v>0</v>
      </c>
      <c r="BB21">
        <v>0</v>
      </c>
      <c r="BC21">
        <v>0</v>
      </c>
      <c r="BD21">
        <v>0</v>
      </c>
      <c r="BE21">
        <v>0</v>
      </c>
      <c r="BF21">
        <v>2</v>
      </c>
      <c r="BG21">
        <v>0</v>
      </c>
      <c r="BH21">
        <v>2</v>
      </c>
      <c r="BI21">
        <v>0</v>
      </c>
      <c r="BJ21" t="s">
        <v>113</v>
      </c>
      <c r="BK21" t="s">
        <v>115</v>
      </c>
      <c r="BL21" t="s">
        <v>113</v>
      </c>
      <c r="BM21" t="s">
        <v>115</v>
      </c>
      <c r="BN21" t="s">
        <v>114</v>
      </c>
      <c r="BO21" t="s">
        <v>116</v>
      </c>
      <c r="BP21" t="s">
        <v>114</v>
      </c>
      <c r="BQ21" t="s">
        <v>116</v>
      </c>
    </row>
    <row r="22" spans="1:69">
      <c r="A22">
        <v>19</v>
      </c>
      <c r="B22">
        <v>4</v>
      </c>
      <c r="C22" t="s">
        <v>45</v>
      </c>
      <c r="D22">
        <v>19</v>
      </c>
      <c r="E22" t="s">
        <v>71</v>
      </c>
      <c r="F22" t="s">
        <v>79</v>
      </c>
      <c r="G22" t="s">
        <v>47</v>
      </c>
      <c r="H22">
        <v>5</v>
      </c>
      <c r="I22" t="s">
        <v>48</v>
      </c>
      <c r="K22">
        <v>2</v>
      </c>
      <c r="L22">
        <v>2</v>
      </c>
      <c r="M22" t="s">
        <v>59</v>
      </c>
      <c r="N22">
        <v>3</v>
      </c>
      <c r="O22" t="s">
        <v>50</v>
      </c>
      <c r="P22">
        <v>1</v>
      </c>
      <c r="Q22" t="s">
        <v>67</v>
      </c>
      <c r="R22" t="s">
        <v>54</v>
      </c>
      <c r="S22">
        <v>2</v>
      </c>
      <c r="T22" t="s">
        <v>98</v>
      </c>
      <c r="U22">
        <v>1</v>
      </c>
      <c r="V22">
        <v>-2</v>
      </c>
      <c r="W22">
        <v>-3</v>
      </c>
      <c r="X22">
        <v>-2</v>
      </c>
      <c r="Y22">
        <v>-3</v>
      </c>
      <c r="Z22">
        <v>0</v>
      </c>
      <c r="AA22">
        <v>-1</v>
      </c>
      <c r="AB22">
        <v>0</v>
      </c>
      <c r="AC22">
        <v>-1</v>
      </c>
      <c r="AD22">
        <v>-1</v>
      </c>
      <c r="AE22">
        <v>-2</v>
      </c>
      <c r="AF22">
        <v>-1</v>
      </c>
      <c r="AG22">
        <v>-2</v>
      </c>
      <c r="AH22">
        <v>1</v>
      </c>
      <c r="AI22">
        <v>-2</v>
      </c>
      <c r="AJ22">
        <v>1</v>
      </c>
      <c r="AK22">
        <v>-2</v>
      </c>
      <c r="AL22">
        <v>1</v>
      </c>
      <c r="AM22">
        <v>-3</v>
      </c>
      <c r="AN22">
        <v>1</v>
      </c>
      <c r="AO22">
        <v>-3</v>
      </c>
      <c r="AP22">
        <v>1</v>
      </c>
      <c r="AQ22">
        <v>0</v>
      </c>
      <c r="AR22">
        <v>1</v>
      </c>
      <c r="AS22">
        <v>0</v>
      </c>
      <c r="AT22">
        <v>1</v>
      </c>
      <c r="AU22">
        <v>0</v>
      </c>
      <c r="AV22">
        <v>1</v>
      </c>
      <c r="AW22">
        <v>0</v>
      </c>
      <c r="AX22">
        <v>1</v>
      </c>
      <c r="AY22">
        <v>0</v>
      </c>
      <c r="AZ22">
        <v>1</v>
      </c>
      <c r="BA22">
        <v>0</v>
      </c>
      <c r="BB22">
        <v>0</v>
      </c>
      <c r="BC22">
        <v>0</v>
      </c>
      <c r="BD22">
        <v>0</v>
      </c>
      <c r="BE22">
        <v>0</v>
      </c>
      <c r="BF22">
        <v>2</v>
      </c>
      <c r="BG22">
        <v>0</v>
      </c>
      <c r="BH22">
        <v>2</v>
      </c>
      <c r="BI22">
        <v>0</v>
      </c>
      <c r="BJ22" t="s">
        <v>117</v>
      </c>
      <c r="BK22" t="s">
        <v>119</v>
      </c>
      <c r="BL22" t="s">
        <v>117</v>
      </c>
      <c r="BM22" t="s">
        <v>119</v>
      </c>
      <c r="BN22" t="s">
        <v>118</v>
      </c>
      <c r="BO22" t="s">
        <v>120</v>
      </c>
      <c r="BP22" t="s">
        <v>118</v>
      </c>
      <c r="BQ22" t="s">
        <v>120</v>
      </c>
    </row>
    <row r="23" spans="1:69">
      <c r="A23">
        <v>20</v>
      </c>
      <c r="B23">
        <v>4</v>
      </c>
      <c r="C23" t="s">
        <v>45</v>
      </c>
      <c r="D23">
        <v>19</v>
      </c>
      <c r="E23" t="s">
        <v>58</v>
      </c>
      <c r="F23" t="s">
        <v>64</v>
      </c>
      <c r="G23" t="s">
        <v>47</v>
      </c>
      <c r="H23">
        <v>5</v>
      </c>
      <c r="I23" t="s">
        <v>48</v>
      </c>
      <c r="K23">
        <v>2</v>
      </c>
      <c r="L23">
        <v>2</v>
      </c>
      <c r="M23" t="s">
        <v>59</v>
      </c>
      <c r="N23">
        <v>3</v>
      </c>
      <c r="O23" t="s">
        <v>50</v>
      </c>
      <c r="P23">
        <v>1</v>
      </c>
      <c r="Q23" t="s">
        <v>51</v>
      </c>
      <c r="R23" t="s">
        <v>54</v>
      </c>
      <c r="S23">
        <v>2</v>
      </c>
      <c r="T23" t="s">
        <v>55</v>
      </c>
      <c r="U23">
        <v>1</v>
      </c>
      <c r="V23">
        <v>2</v>
      </c>
      <c r="W23">
        <v>0</v>
      </c>
      <c r="X23">
        <v>2</v>
      </c>
      <c r="Y23">
        <v>0</v>
      </c>
      <c r="Z23">
        <v>1</v>
      </c>
      <c r="AA23">
        <v>0</v>
      </c>
      <c r="AB23">
        <v>1</v>
      </c>
      <c r="AC23">
        <v>0</v>
      </c>
      <c r="AD23">
        <v>2</v>
      </c>
      <c r="AE23">
        <v>0</v>
      </c>
      <c r="AF23">
        <v>2</v>
      </c>
      <c r="AG23">
        <v>0</v>
      </c>
      <c r="AH23">
        <v>1</v>
      </c>
      <c r="AI23">
        <v>0</v>
      </c>
      <c r="AJ23">
        <v>1</v>
      </c>
      <c r="AK23">
        <v>0</v>
      </c>
      <c r="AL23">
        <v>1</v>
      </c>
      <c r="AM23">
        <v>0</v>
      </c>
      <c r="AN23">
        <v>1</v>
      </c>
      <c r="AO23">
        <v>0</v>
      </c>
      <c r="AP23">
        <v>1</v>
      </c>
      <c r="AQ23">
        <v>0</v>
      </c>
      <c r="AR23">
        <v>1</v>
      </c>
      <c r="AS23">
        <v>0</v>
      </c>
      <c r="AT23">
        <v>2</v>
      </c>
      <c r="AU23">
        <v>0</v>
      </c>
      <c r="AV23">
        <v>2</v>
      </c>
      <c r="AW23">
        <v>0</v>
      </c>
      <c r="AX23">
        <v>2</v>
      </c>
      <c r="AY23">
        <v>0</v>
      </c>
      <c r="AZ23">
        <v>2</v>
      </c>
      <c r="BA23">
        <v>0</v>
      </c>
      <c r="BB23">
        <v>2</v>
      </c>
      <c r="BC23">
        <v>0</v>
      </c>
      <c r="BD23">
        <v>2</v>
      </c>
      <c r="BE23">
        <v>0</v>
      </c>
      <c r="BF23">
        <v>2</v>
      </c>
      <c r="BG23">
        <v>0</v>
      </c>
      <c r="BH23">
        <v>2</v>
      </c>
      <c r="BI23">
        <v>0</v>
      </c>
      <c r="BJ23" t="s">
        <v>110</v>
      </c>
      <c r="BK23" t="s">
        <v>122</v>
      </c>
      <c r="BL23" t="s">
        <v>110</v>
      </c>
      <c r="BM23" t="s">
        <v>122</v>
      </c>
      <c r="BN23" t="s">
        <v>121</v>
      </c>
      <c r="BP23" t="s">
        <v>121</v>
      </c>
    </row>
    <row r="24" spans="1:69">
      <c r="A24">
        <v>34</v>
      </c>
      <c r="B24">
        <v>5</v>
      </c>
      <c r="C24" t="s">
        <v>45</v>
      </c>
      <c r="D24">
        <v>20</v>
      </c>
      <c r="E24" t="s">
        <v>58</v>
      </c>
      <c r="F24" t="s">
        <v>64</v>
      </c>
      <c r="G24" t="s">
        <v>47</v>
      </c>
      <c r="H24">
        <v>5</v>
      </c>
      <c r="I24" t="s">
        <v>48</v>
      </c>
      <c r="K24">
        <v>3</v>
      </c>
      <c r="L24">
        <v>2</v>
      </c>
      <c r="M24" t="s">
        <v>49</v>
      </c>
      <c r="N24">
        <v>-2</v>
      </c>
      <c r="O24" t="s">
        <v>50</v>
      </c>
      <c r="P24">
        <v>1</v>
      </c>
      <c r="Q24" t="s">
        <v>84</v>
      </c>
      <c r="R24" t="s">
        <v>54</v>
      </c>
      <c r="S24">
        <v>2</v>
      </c>
      <c r="T24" t="s">
        <v>65</v>
      </c>
      <c r="U24">
        <v>1</v>
      </c>
      <c r="V24">
        <v>3</v>
      </c>
      <c r="W24">
        <v>1</v>
      </c>
      <c r="X24">
        <v>3</v>
      </c>
      <c r="Y24">
        <v>1</v>
      </c>
      <c r="Z24">
        <v>3</v>
      </c>
      <c r="AA24">
        <v>-1</v>
      </c>
      <c r="AB24">
        <v>3</v>
      </c>
      <c r="AC24">
        <v>-1</v>
      </c>
      <c r="AD24">
        <v>3</v>
      </c>
      <c r="AE24">
        <v>2</v>
      </c>
      <c r="AF24">
        <v>3</v>
      </c>
      <c r="AG24">
        <v>2</v>
      </c>
      <c r="AH24">
        <v>2</v>
      </c>
      <c r="AI24">
        <v>2</v>
      </c>
      <c r="AJ24">
        <v>2</v>
      </c>
      <c r="AK24">
        <v>2</v>
      </c>
      <c r="AL24">
        <v>2</v>
      </c>
      <c r="AM24">
        <v>-1</v>
      </c>
      <c r="AN24">
        <v>2</v>
      </c>
      <c r="AO24">
        <v>-1</v>
      </c>
      <c r="AP24">
        <v>1</v>
      </c>
      <c r="AQ24">
        <v>-2</v>
      </c>
      <c r="AR24">
        <v>1</v>
      </c>
      <c r="AS24">
        <v>-2</v>
      </c>
      <c r="AT24">
        <v>-1</v>
      </c>
      <c r="AU24">
        <v>-2</v>
      </c>
      <c r="AV24">
        <v>-1</v>
      </c>
      <c r="AW24">
        <v>-2</v>
      </c>
      <c r="AX24">
        <v>-1</v>
      </c>
      <c r="AY24">
        <v>-2</v>
      </c>
      <c r="AZ24">
        <v>-1</v>
      </c>
      <c r="BA24">
        <v>-2</v>
      </c>
      <c r="BB24">
        <v>-1</v>
      </c>
      <c r="BC24">
        <v>-2</v>
      </c>
      <c r="BD24">
        <v>-1</v>
      </c>
      <c r="BE24">
        <v>-2</v>
      </c>
      <c r="BF24">
        <v>1</v>
      </c>
      <c r="BG24">
        <v>-2</v>
      </c>
      <c r="BH24">
        <v>1</v>
      </c>
      <c r="BI24">
        <v>-2</v>
      </c>
      <c r="BJ24" t="s">
        <v>169</v>
      </c>
      <c r="BK24" t="s">
        <v>170</v>
      </c>
      <c r="BL24" t="s">
        <v>169</v>
      </c>
      <c r="BM24" t="s">
        <v>170</v>
      </c>
      <c r="BO24" t="s">
        <v>171</v>
      </c>
      <c r="BQ24" t="s">
        <v>171</v>
      </c>
    </row>
    <row r="25" spans="1:69">
      <c r="A25">
        <v>35</v>
      </c>
      <c r="B25">
        <v>5</v>
      </c>
      <c r="C25" t="s">
        <v>45</v>
      </c>
      <c r="D25">
        <v>19</v>
      </c>
      <c r="E25" t="s">
        <v>58</v>
      </c>
      <c r="F25" t="s">
        <v>64</v>
      </c>
      <c r="G25" t="s">
        <v>47</v>
      </c>
      <c r="H25">
        <v>5</v>
      </c>
      <c r="I25" t="s">
        <v>48</v>
      </c>
      <c r="K25">
        <v>0</v>
      </c>
      <c r="L25">
        <v>2</v>
      </c>
      <c r="M25" t="s">
        <v>59</v>
      </c>
      <c r="N25">
        <v>3</v>
      </c>
      <c r="O25" t="s">
        <v>50</v>
      </c>
      <c r="P25">
        <v>1</v>
      </c>
      <c r="Q25" t="s">
        <v>51</v>
      </c>
      <c r="R25" t="s">
        <v>54</v>
      </c>
      <c r="S25">
        <v>2</v>
      </c>
      <c r="T25" t="s">
        <v>55</v>
      </c>
      <c r="U25">
        <v>1</v>
      </c>
      <c r="V25">
        <v>2</v>
      </c>
      <c r="W25">
        <v>-1</v>
      </c>
      <c r="X25">
        <v>2</v>
      </c>
      <c r="Y25">
        <v>-1</v>
      </c>
      <c r="Z25">
        <v>2</v>
      </c>
      <c r="AA25">
        <v>0</v>
      </c>
      <c r="AB25">
        <v>2</v>
      </c>
      <c r="AC25">
        <v>0</v>
      </c>
      <c r="AD25">
        <v>2</v>
      </c>
      <c r="AE25">
        <v>-1</v>
      </c>
      <c r="AF25">
        <v>2</v>
      </c>
      <c r="AG25">
        <v>-1</v>
      </c>
      <c r="AH25">
        <v>1</v>
      </c>
      <c r="AI25">
        <v>2</v>
      </c>
      <c r="AJ25">
        <v>1</v>
      </c>
      <c r="AK25">
        <v>2</v>
      </c>
      <c r="AL25">
        <v>3</v>
      </c>
      <c r="AM25">
        <v>2</v>
      </c>
      <c r="AN25">
        <v>3</v>
      </c>
      <c r="AO25">
        <v>2</v>
      </c>
      <c r="AP25">
        <v>1</v>
      </c>
      <c r="AQ25">
        <v>-1</v>
      </c>
      <c r="AR25">
        <v>1</v>
      </c>
      <c r="AS25">
        <v>-1</v>
      </c>
      <c r="AT25">
        <v>1</v>
      </c>
      <c r="AU25">
        <v>1</v>
      </c>
      <c r="AV25">
        <v>1</v>
      </c>
      <c r="AW25">
        <v>1</v>
      </c>
      <c r="AX25">
        <v>2</v>
      </c>
      <c r="AY25">
        <v>1</v>
      </c>
      <c r="AZ25">
        <v>2</v>
      </c>
      <c r="BA25">
        <v>1</v>
      </c>
      <c r="BB25">
        <v>1</v>
      </c>
      <c r="BC25">
        <v>1</v>
      </c>
      <c r="BD25">
        <v>1</v>
      </c>
      <c r="BE25">
        <v>1</v>
      </c>
      <c r="BF25">
        <v>2</v>
      </c>
      <c r="BG25">
        <v>-1</v>
      </c>
      <c r="BH25">
        <v>2</v>
      </c>
      <c r="BI25">
        <v>-1</v>
      </c>
      <c r="BJ25" t="s">
        <v>172</v>
      </c>
      <c r="BK25" t="s">
        <v>174</v>
      </c>
      <c r="BL25" t="s">
        <v>172</v>
      </c>
      <c r="BM25" t="s">
        <v>174</v>
      </c>
      <c r="BN25" t="s">
        <v>173</v>
      </c>
      <c r="BO25" t="s">
        <v>175</v>
      </c>
      <c r="BP25" t="s">
        <v>173</v>
      </c>
      <c r="BQ25" t="s">
        <v>175</v>
      </c>
    </row>
    <row r="26" spans="1:69">
      <c r="A26">
        <v>36</v>
      </c>
      <c r="B26">
        <v>5</v>
      </c>
      <c r="C26" t="s">
        <v>45</v>
      </c>
      <c r="D26">
        <v>19</v>
      </c>
      <c r="E26" t="s">
        <v>71</v>
      </c>
      <c r="F26" t="s">
        <v>79</v>
      </c>
      <c r="G26" t="s">
        <v>47</v>
      </c>
      <c r="H26">
        <v>5</v>
      </c>
      <c r="I26" t="s">
        <v>48</v>
      </c>
      <c r="K26">
        <v>3</v>
      </c>
      <c r="L26">
        <v>3</v>
      </c>
      <c r="M26" t="s">
        <v>59</v>
      </c>
      <c r="N26">
        <v>3</v>
      </c>
      <c r="O26" t="s">
        <v>50</v>
      </c>
      <c r="P26">
        <v>1</v>
      </c>
      <c r="Q26" t="s">
        <v>65</v>
      </c>
      <c r="R26" t="s">
        <v>54</v>
      </c>
      <c r="S26">
        <v>2</v>
      </c>
      <c r="T26" t="s">
        <v>67</v>
      </c>
      <c r="U26">
        <v>1</v>
      </c>
      <c r="V26">
        <v>0</v>
      </c>
      <c r="W26">
        <v>0</v>
      </c>
      <c r="X26">
        <v>0</v>
      </c>
      <c r="Y26">
        <v>0</v>
      </c>
      <c r="Z26">
        <v>2</v>
      </c>
      <c r="AA26">
        <v>1</v>
      </c>
      <c r="AB26">
        <v>2</v>
      </c>
      <c r="AC26">
        <v>1</v>
      </c>
      <c r="AD26">
        <v>3</v>
      </c>
      <c r="AE26">
        <v>3</v>
      </c>
      <c r="AF26">
        <v>3</v>
      </c>
      <c r="AG26">
        <v>3</v>
      </c>
      <c r="AH26">
        <v>1</v>
      </c>
      <c r="AI26">
        <v>2</v>
      </c>
      <c r="AJ26">
        <v>1</v>
      </c>
      <c r="AK26">
        <v>2</v>
      </c>
      <c r="AL26">
        <v>2</v>
      </c>
      <c r="AM26">
        <v>2</v>
      </c>
      <c r="AN26">
        <v>2</v>
      </c>
      <c r="AO26">
        <v>2</v>
      </c>
      <c r="AP26">
        <v>0</v>
      </c>
      <c r="AQ26">
        <v>2</v>
      </c>
      <c r="AR26">
        <v>0</v>
      </c>
      <c r="AS26">
        <v>2</v>
      </c>
      <c r="AT26">
        <v>1</v>
      </c>
      <c r="AU26">
        <v>2</v>
      </c>
      <c r="AV26">
        <v>1</v>
      </c>
      <c r="AW26">
        <v>2</v>
      </c>
      <c r="AX26">
        <v>1</v>
      </c>
      <c r="AY26">
        <v>1</v>
      </c>
      <c r="AZ26">
        <v>1</v>
      </c>
      <c r="BA26">
        <v>1</v>
      </c>
      <c r="BB26">
        <v>1</v>
      </c>
      <c r="BC26">
        <v>1</v>
      </c>
      <c r="BD26">
        <v>1</v>
      </c>
      <c r="BE26">
        <v>1</v>
      </c>
      <c r="BF26">
        <v>2</v>
      </c>
      <c r="BG26">
        <v>1</v>
      </c>
      <c r="BH26">
        <v>2</v>
      </c>
      <c r="BI26">
        <v>1</v>
      </c>
      <c r="BJ26" t="s">
        <v>176</v>
      </c>
      <c r="BK26" t="s">
        <v>178</v>
      </c>
      <c r="BL26" t="s">
        <v>176</v>
      </c>
      <c r="BM26" t="s">
        <v>178</v>
      </c>
      <c r="BN26" t="s">
        <v>177</v>
      </c>
      <c r="BP26" t="s">
        <v>177</v>
      </c>
    </row>
    <row r="27" spans="1:69">
      <c r="A27">
        <v>37</v>
      </c>
      <c r="B27">
        <v>5</v>
      </c>
      <c r="C27" t="s">
        <v>45</v>
      </c>
      <c r="D27">
        <v>20</v>
      </c>
      <c r="E27" t="s">
        <v>71</v>
      </c>
      <c r="F27" t="s">
        <v>79</v>
      </c>
      <c r="G27" t="s">
        <v>143</v>
      </c>
      <c r="I27" t="s">
        <v>48</v>
      </c>
      <c r="K27">
        <v>1</v>
      </c>
      <c r="L27">
        <v>2</v>
      </c>
      <c r="M27" t="s">
        <v>59</v>
      </c>
      <c r="N27">
        <v>1</v>
      </c>
      <c r="O27" t="s">
        <v>50</v>
      </c>
      <c r="P27">
        <v>1</v>
      </c>
      <c r="Q27" t="s">
        <v>65</v>
      </c>
      <c r="R27" t="s">
        <v>54</v>
      </c>
      <c r="S27">
        <v>2</v>
      </c>
      <c r="T27" t="s">
        <v>67</v>
      </c>
      <c r="U27">
        <v>1</v>
      </c>
      <c r="V27">
        <v>0</v>
      </c>
      <c r="W27">
        <v>-1</v>
      </c>
      <c r="X27">
        <v>0</v>
      </c>
      <c r="Y27">
        <v>-1</v>
      </c>
      <c r="Z27">
        <v>0</v>
      </c>
      <c r="AA27">
        <v>-1</v>
      </c>
      <c r="AB27">
        <v>0</v>
      </c>
      <c r="AC27">
        <v>-1</v>
      </c>
      <c r="AD27">
        <v>1</v>
      </c>
      <c r="AE27">
        <v>1</v>
      </c>
      <c r="AF27">
        <v>1</v>
      </c>
      <c r="AG27">
        <v>1</v>
      </c>
      <c r="AH27">
        <v>1</v>
      </c>
      <c r="AI27">
        <v>1</v>
      </c>
      <c r="AJ27">
        <v>1</v>
      </c>
      <c r="AK27">
        <v>1</v>
      </c>
      <c r="AL27">
        <v>1</v>
      </c>
      <c r="AM27">
        <v>1</v>
      </c>
      <c r="AN27">
        <v>1</v>
      </c>
      <c r="AO27">
        <v>1</v>
      </c>
      <c r="AP27">
        <v>-1</v>
      </c>
      <c r="AQ27">
        <v>-1</v>
      </c>
      <c r="AR27">
        <v>-1</v>
      </c>
      <c r="AS27">
        <v>-1</v>
      </c>
      <c r="AT27">
        <v>1</v>
      </c>
      <c r="AU27">
        <v>1</v>
      </c>
      <c r="AV27">
        <v>1</v>
      </c>
      <c r="AW27">
        <v>1</v>
      </c>
      <c r="AX27">
        <v>-1</v>
      </c>
      <c r="AY27">
        <v>-1</v>
      </c>
      <c r="AZ27">
        <v>-1</v>
      </c>
      <c r="BA27">
        <v>-1</v>
      </c>
      <c r="BB27">
        <v>2</v>
      </c>
      <c r="BC27">
        <v>1</v>
      </c>
      <c r="BD27">
        <v>2</v>
      </c>
      <c r="BE27">
        <v>1</v>
      </c>
      <c r="BF27">
        <v>-1</v>
      </c>
      <c r="BG27">
        <v>-1</v>
      </c>
      <c r="BH27">
        <v>-1</v>
      </c>
      <c r="BI27">
        <v>-1</v>
      </c>
      <c r="BJ27" t="s">
        <v>179</v>
      </c>
      <c r="BK27" t="s">
        <v>180</v>
      </c>
      <c r="BL27" t="s">
        <v>179</v>
      </c>
      <c r="BM27" t="s">
        <v>180</v>
      </c>
    </row>
    <row r="28" spans="1:69">
      <c r="A28">
        <v>38</v>
      </c>
      <c r="B28">
        <v>5</v>
      </c>
      <c r="C28" t="s">
        <v>45</v>
      </c>
      <c r="D28">
        <v>20</v>
      </c>
      <c r="E28" t="s">
        <v>71</v>
      </c>
      <c r="F28" t="s">
        <v>79</v>
      </c>
      <c r="G28" t="s">
        <v>47</v>
      </c>
      <c r="H28">
        <v>5</v>
      </c>
      <c r="I28" t="s">
        <v>48</v>
      </c>
      <c r="K28">
        <v>2</v>
      </c>
      <c r="L28">
        <v>2</v>
      </c>
      <c r="M28" t="s">
        <v>59</v>
      </c>
      <c r="N28">
        <v>3</v>
      </c>
      <c r="O28" t="s">
        <v>50</v>
      </c>
      <c r="P28">
        <v>1</v>
      </c>
      <c r="Q28" t="s">
        <v>65</v>
      </c>
      <c r="R28" t="s">
        <v>54</v>
      </c>
      <c r="S28">
        <v>2</v>
      </c>
      <c r="T28" t="s">
        <v>67</v>
      </c>
      <c r="U28">
        <v>1</v>
      </c>
      <c r="V28">
        <v>0</v>
      </c>
      <c r="W28">
        <v>3</v>
      </c>
      <c r="X28">
        <v>0</v>
      </c>
      <c r="Y28">
        <v>3</v>
      </c>
      <c r="Z28">
        <v>1</v>
      </c>
      <c r="AA28">
        <v>3</v>
      </c>
      <c r="AB28">
        <v>1</v>
      </c>
      <c r="AC28">
        <v>3</v>
      </c>
      <c r="AD28">
        <v>3</v>
      </c>
      <c r="AE28">
        <v>3</v>
      </c>
      <c r="AF28">
        <v>3</v>
      </c>
      <c r="AG28">
        <v>3</v>
      </c>
      <c r="AH28">
        <v>1</v>
      </c>
      <c r="AI28">
        <v>3</v>
      </c>
      <c r="AJ28">
        <v>1</v>
      </c>
      <c r="AK28">
        <v>3</v>
      </c>
      <c r="AL28">
        <v>2</v>
      </c>
      <c r="AM28">
        <v>3</v>
      </c>
      <c r="AN28">
        <v>2</v>
      </c>
      <c r="AO28">
        <v>3</v>
      </c>
      <c r="AP28">
        <v>0</v>
      </c>
      <c r="AQ28">
        <v>2</v>
      </c>
      <c r="AR28">
        <v>0</v>
      </c>
      <c r="AS28">
        <v>2</v>
      </c>
      <c r="AT28">
        <v>1</v>
      </c>
      <c r="AU28">
        <v>3</v>
      </c>
      <c r="AV28">
        <v>1</v>
      </c>
      <c r="AW28">
        <v>3</v>
      </c>
      <c r="AX28">
        <v>1</v>
      </c>
      <c r="AY28">
        <v>1</v>
      </c>
      <c r="AZ28">
        <v>1</v>
      </c>
      <c r="BA28">
        <v>1</v>
      </c>
      <c r="BB28">
        <v>2</v>
      </c>
      <c r="BC28">
        <v>1</v>
      </c>
      <c r="BD28">
        <v>2</v>
      </c>
      <c r="BE28">
        <v>1</v>
      </c>
      <c r="BF28">
        <v>2</v>
      </c>
      <c r="BG28">
        <v>3</v>
      </c>
      <c r="BH28">
        <v>2</v>
      </c>
      <c r="BI28">
        <v>3</v>
      </c>
      <c r="BJ28" t="s">
        <v>181</v>
      </c>
      <c r="BK28" t="s">
        <v>182</v>
      </c>
      <c r="BL28" t="s">
        <v>181</v>
      </c>
      <c r="BM28" t="s">
        <v>182</v>
      </c>
    </row>
    <row r="29" spans="1:69">
      <c r="A29">
        <v>40</v>
      </c>
      <c r="B29">
        <v>5</v>
      </c>
      <c r="C29" t="s">
        <v>45</v>
      </c>
      <c r="D29">
        <v>20</v>
      </c>
      <c r="E29" t="s">
        <v>71</v>
      </c>
      <c r="F29" t="s">
        <v>79</v>
      </c>
      <c r="G29" t="s">
        <v>47</v>
      </c>
      <c r="H29">
        <v>5</v>
      </c>
      <c r="I29" t="s">
        <v>48</v>
      </c>
      <c r="K29">
        <v>1</v>
      </c>
      <c r="L29">
        <v>2</v>
      </c>
      <c r="M29" t="s">
        <v>59</v>
      </c>
      <c r="N29">
        <v>3</v>
      </c>
      <c r="O29" t="s">
        <v>50</v>
      </c>
      <c r="P29">
        <v>1</v>
      </c>
      <c r="Q29" t="s">
        <v>51</v>
      </c>
      <c r="R29" t="s">
        <v>54</v>
      </c>
      <c r="S29">
        <v>2</v>
      </c>
      <c r="T29" t="s">
        <v>55</v>
      </c>
      <c r="U29">
        <v>1</v>
      </c>
      <c r="V29">
        <v>2</v>
      </c>
      <c r="W29">
        <v>2</v>
      </c>
      <c r="X29">
        <v>2</v>
      </c>
      <c r="Y29">
        <v>2</v>
      </c>
      <c r="Z29">
        <v>2</v>
      </c>
      <c r="AA29">
        <v>2</v>
      </c>
      <c r="AB29">
        <v>2</v>
      </c>
      <c r="AC29">
        <v>2</v>
      </c>
      <c r="AD29">
        <v>2</v>
      </c>
      <c r="AE29">
        <v>0</v>
      </c>
      <c r="AF29">
        <v>2</v>
      </c>
      <c r="AG29">
        <v>0</v>
      </c>
      <c r="AH29">
        <v>3</v>
      </c>
      <c r="AI29">
        <v>1</v>
      </c>
      <c r="AJ29">
        <v>3</v>
      </c>
      <c r="AK29">
        <v>1</v>
      </c>
      <c r="AL29">
        <v>3</v>
      </c>
      <c r="AM29">
        <v>2</v>
      </c>
      <c r="AN29">
        <v>3</v>
      </c>
      <c r="AO29">
        <v>2</v>
      </c>
      <c r="AP29">
        <v>2</v>
      </c>
      <c r="AQ29">
        <v>2</v>
      </c>
      <c r="AR29">
        <v>2</v>
      </c>
      <c r="AS29">
        <v>2</v>
      </c>
      <c r="AT29">
        <v>1</v>
      </c>
      <c r="AU29">
        <v>1</v>
      </c>
      <c r="AV29">
        <v>1</v>
      </c>
      <c r="AW29">
        <v>1</v>
      </c>
      <c r="AX29">
        <v>1</v>
      </c>
      <c r="AY29">
        <v>2</v>
      </c>
      <c r="AZ29">
        <v>1</v>
      </c>
      <c r="BA29">
        <v>2</v>
      </c>
      <c r="BB29">
        <v>2</v>
      </c>
      <c r="BC29">
        <v>1</v>
      </c>
      <c r="BD29">
        <v>2</v>
      </c>
      <c r="BE29">
        <v>1</v>
      </c>
      <c r="BF29">
        <v>2</v>
      </c>
      <c r="BG29">
        <v>1</v>
      </c>
      <c r="BH29">
        <v>2</v>
      </c>
      <c r="BI29">
        <v>1</v>
      </c>
      <c r="BJ29" t="s">
        <v>187</v>
      </c>
      <c r="BL29" t="s">
        <v>187</v>
      </c>
      <c r="BN29" t="s">
        <v>188</v>
      </c>
      <c r="BP29" t="s">
        <v>188</v>
      </c>
    </row>
    <row r="30" spans="1:69" s="8" customFormat="1">
      <c r="A30" s="8">
        <v>41</v>
      </c>
      <c r="B30" s="8">
        <v>5</v>
      </c>
      <c r="C30" s="8" t="s">
        <v>45</v>
      </c>
      <c r="D30" s="8">
        <v>20</v>
      </c>
      <c r="E30" s="8" t="s">
        <v>58</v>
      </c>
      <c r="F30" s="8" t="s">
        <v>64</v>
      </c>
      <c r="G30" s="8" t="s">
        <v>80</v>
      </c>
      <c r="H30" s="8">
        <v>3</v>
      </c>
      <c r="I30" s="8" t="s">
        <v>48</v>
      </c>
      <c r="K30" s="8">
        <v>1</v>
      </c>
      <c r="L30" s="8">
        <v>-1</v>
      </c>
      <c r="M30" s="8" t="s">
        <v>59</v>
      </c>
      <c r="N30" s="8">
        <v>0</v>
      </c>
      <c r="O30" s="8" t="s">
        <v>50</v>
      </c>
      <c r="P30" s="8">
        <v>1</v>
      </c>
      <c r="Q30" s="8" t="s">
        <v>51</v>
      </c>
      <c r="R30" s="8" t="s">
        <v>54</v>
      </c>
      <c r="S30" s="8">
        <v>2</v>
      </c>
      <c r="T30" s="8" t="s">
        <v>55</v>
      </c>
      <c r="U30" s="8">
        <v>1</v>
      </c>
      <c r="V30" s="8">
        <v>1</v>
      </c>
      <c r="W30" s="8">
        <v>1</v>
      </c>
      <c r="X30" s="8">
        <v>1</v>
      </c>
      <c r="Y30" s="8">
        <v>1</v>
      </c>
      <c r="Z30" s="8">
        <v>1</v>
      </c>
      <c r="AA30" s="8">
        <v>2</v>
      </c>
      <c r="AB30" s="8">
        <v>1</v>
      </c>
      <c r="AC30" s="8">
        <v>2</v>
      </c>
      <c r="AD30" s="8">
        <v>2</v>
      </c>
      <c r="AE30" s="8">
        <v>1</v>
      </c>
      <c r="AF30" s="8">
        <v>2</v>
      </c>
      <c r="AG30" s="8">
        <v>1</v>
      </c>
      <c r="AH30" s="8">
        <v>2</v>
      </c>
      <c r="AI30" s="8">
        <v>2</v>
      </c>
      <c r="AJ30" s="8">
        <v>2</v>
      </c>
      <c r="AK30" s="8">
        <v>2</v>
      </c>
      <c r="AL30" s="8">
        <v>2</v>
      </c>
      <c r="AM30" s="8">
        <v>2</v>
      </c>
      <c r="AN30" s="8">
        <v>2</v>
      </c>
      <c r="AO30" s="8">
        <v>2</v>
      </c>
      <c r="AP30" s="8">
        <v>1</v>
      </c>
      <c r="AQ30" s="8">
        <v>1</v>
      </c>
      <c r="AR30" s="8">
        <v>1</v>
      </c>
      <c r="AS30" s="8">
        <v>1</v>
      </c>
      <c r="AT30" s="8">
        <v>1</v>
      </c>
      <c r="AU30" s="8">
        <v>2</v>
      </c>
      <c r="AV30" s="8">
        <v>1</v>
      </c>
      <c r="AW30" s="8">
        <v>2</v>
      </c>
      <c r="AX30" s="8">
        <v>2</v>
      </c>
      <c r="AY30" s="8">
        <v>1</v>
      </c>
      <c r="AZ30" s="8">
        <v>2</v>
      </c>
      <c r="BA30" s="8">
        <v>1</v>
      </c>
      <c r="BB30" s="8">
        <v>1</v>
      </c>
      <c r="BC30" s="8">
        <v>2</v>
      </c>
      <c r="BD30" s="8">
        <v>1</v>
      </c>
      <c r="BE30" s="8">
        <v>2</v>
      </c>
      <c r="BF30" s="8">
        <v>2</v>
      </c>
      <c r="BG30" s="8">
        <v>1</v>
      </c>
      <c r="BH30" s="8">
        <v>2</v>
      </c>
      <c r="BI30" s="8">
        <v>1</v>
      </c>
    </row>
    <row r="31" spans="1:69" s="8" customFormat="1">
      <c r="A31" s="8">
        <v>43</v>
      </c>
      <c r="B31" s="8">
        <v>5</v>
      </c>
      <c r="C31" s="8" t="s">
        <v>45</v>
      </c>
      <c r="D31" s="8">
        <v>19</v>
      </c>
      <c r="E31" s="8" t="s">
        <v>71</v>
      </c>
      <c r="F31" s="8" t="s">
        <v>79</v>
      </c>
      <c r="G31" s="8" t="s">
        <v>105</v>
      </c>
      <c r="H31" s="8">
        <v>2</v>
      </c>
      <c r="I31" s="8" t="s">
        <v>48</v>
      </c>
      <c r="K31" s="8">
        <v>3</v>
      </c>
      <c r="L31" s="8">
        <v>3</v>
      </c>
      <c r="M31" s="8" t="s">
        <v>49</v>
      </c>
      <c r="N31" s="8">
        <v>0</v>
      </c>
      <c r="O31" s="8" t="s">
        <v>50</v>
      </c>
      <c r="P31" s="8">
        <v>1</v>
      </c>
      <c r="Q31" s="8" t="s">
        <v>51</v>
      </c>
      <c r="R31" s="8" t="s">
        <v>54</v>
      </c>
      <c r="S31" s="8">
        <v>2</v>
      </c>
      <c r="T31" s="8" t="s">
        <v>55</v>
      </c>
      <c r="U31" s="8">
        <v>1</v>
      </c>
      <c r="V31" s="8">
        <v>3</v>
      </c>
      <c r="W31" s="8">
        <v>3</v>
      </c>
      <c r="X31" s="8">
        <v>3</v>
      </c>
      <c r="Y31" s="8">
        <v>3</v>
      </c>
      <c r="Z31" s="8">
        <v>3</v>
      </c>
      <c r="AA31" s="8">
        <v>3</v>
      </c>
      <c r="AB31" s="8">
        <v>3</v>
      </c>
      <c r="AC31" s="8">
        <v>3</v>
      </c>
      <c r="AD31" s="8">
        <v>3</v>
      </c>
      <c r="AE31" s="8">
        <v>-1</v>
      </c>
      <c r="AF31" s="8">
        <v>3</v>
      </c>
      <c r="AG31" s="8">
        <v>-1</v>
      </c>
      <c r="AH31" s="8">
        <v>2</v>
      </c>
      <c r="AI31" s="8">
        <v>3</v>
      </c>
      <c r="AJ31" s="8">
        <v>2</v>
      </c>
      <c r="AK31" s="8">
        <v>3</v>
      </c>
      <c r="AL31" s="8">
        <v>3</v>
      </c>
      <c r="AM31" s="8">
        <v>3</v>
      </c>
      <c r="AN31" s="8">
        <v>3</v>
      </c>
      <c r="AO31" s="8">
        <v>3</v>
      </c>
      <c r="AP31" s="8">
        <v>1</v>
      </c>
      <c r="AQ31" s="8">
        <v>3</v>
      </c>
      <c r="AR31" s="8">
        <v>1</v>
      </c>
      <c r="AS31" s="8">
        <v>3</v>
      </c>
      <c r="AT31" s="8">
        <v>3</v>
      </c>
      <c r="AU31" s="8">
        <v>1</v>
      </c>
      <c r="AV31" s="8">
        <v>3</v>
      </c>
      <c r="AW31" s="8">
        <v>1</v>
      </c>
      <c r="AX31" s="8">
        <v>3</v>
      </c>
      <c r="AY31" s="8">
        <v>3</v>
      </c>
      <c r="AZ31" s="8">
        <v>3</v>
      </c>
      <c r="BA31" s="8">
        <v>3</v>
      </c>
      <c r="BB31" s="8">
        <v>3</v>
      </c>
      <c r="BC31" s="8">
        <v>3</v>
      </c>
      <c r="BD31" s="8">
        <v>3</v>
      </c>
      <c r="BE31" s="8">
        <v>3</v>
      </c>
      <c r="BF31" s="8">
        <v>3</v>
      </c>
      <c r="BG31" s="8">
        <v>3</v>
      </c>
      <c r="BH31" s="8">
        <v>3</v>
      </c>
      <c r="BI31" s="8">
        <v>3</v>
      </c>
      <c r="BJ31" s="8" t="s">
        <v>190</v>
      </c>
      <c r="BK31" s="8" t="s">
        <v>191</v>
      </c>
      <c r="BL31" s="8" t="s">
        <v>190</v>
      </c>
      <c r="BM31" s="8" t="s">
        <v>191</v>
      </c>
    </row>
    <row r="32" spans="1:69">
      <c r="A32">
        <v>46</v>
      </c>
      <c r="B32">
        <v>5</v>
      </c>
      <c r="C32" t="s">
        <v>45</v>
      </c>
      <c r="D32">
        <v>20</v>
      </c>
      <c r="E32" t="s">
        <v>71</v>
      </c>
      <c r="F32" t="s">
        <v>79</v>
      </c>
      <c r="G32" t="s">
        <v>47</v>
      </c>
      <c r="H32">
        <v>5</v>
      </c>
      <c r="I32" t="s">
        <v>48</v>
      </c>
      <c r="K32">
        <v>2</v>
      </c>
      <c r="L32">
        <v>2</v>
      </c>
      <c r="M32" t="s">
        <v>59</v>
      </c>
      <c r="N32">
        <v>2</v>
      </c>
      <c r="O32" t="s">
        <v>50</v>
      </c>
      <c r="P32">
        <v>1</v>
      </c>
      <c r="Q32" t="s">
        <v>67</v>
      </c>
      <c r="R32" t="s">
        <v>54</v>
      </c>
      <c r="S32">
        <v>2</v>
      </c>
      <c r="T32" t="s">
        <v>98</v>
      </c>
      <c r="U32">
        <v>1</v>
      </c>
      <c r="V32">
        <v>2</v>
      </c>
      <c r="W32">
        <v>0</v>
      </c>
      <c r="X32">
        <v>2</v>
      </c>
      <c r="Y32">
        <v>0</v>
      </c>
      <c r="Z32">
        <v>2</v>
      </c>
      <c r="AA32">
        <v>1</v>
      </c>
      <c r="AB32">
        <v>2</v>
      </c>
      <c r="AC32">
        <v>1</v>
      </c>
      <c r="AD32">
        <v>2</v>
      </c>
      <c r="AE32">
        <v>1</v>
      </c>
      <c r="AF32">
        <v>2</v>
      </c>
      <c r="AG32">
        <v>1</v>
      </c>
      <c r="AH32">
        <v>2</v>
      </c>
      <c r="AI32">
        <v>1</v>
      </c>
      <c r="AJ32">
        <v>2</v>
      </c>
      <c r="AK32">
        <v>1</v>
      </c>
      <c r="AL32">
        <v>2</v>
      </c>
      <c r="AM32">
        <v>1</v>
      </c>
      <c r="AN32">
        <v>2</v>
      </c>
      <c r="AO32">
        <v>1</v>
      </c>
      <c r="AP32">
        <v>1</v>
      </c>
      <c r="AQ32">
        <v>0</v>
      </c>
      <c r="AR32">
        <v>1</v>
      </c>
      <c r="AS32">
        <v>0</v>
      </c>
      <c r="AT32">
        <v>1</v>
      </c>
      <c r="AU32">
        <v>0</v>
      </c>
      <c r="AV32">
        <v>1</v>
      </c>
      <c r="AW32">
        <v>0</v>
      </c>
      <c r="AX32">
        <v>0</v>
      </c>
      <c r="AY32">
        <v>-1</v>
      </c>
      <c r="AZ32">
        <v>0</v>
      </c>
      <c r="BA32">
        <v>-1</v>
      </c>
      <c r="BB32">
        <v>1</v>
      </c>
      <c r="BC32">
        <v>0</v>
      </c>
      <c r="BD32">
        <v>1</v>
      </c>
      <c r="BE32">
        <v>0</v>
      </c>
      <c r="BF32">
        <v>1</v>
      </c>
      <c r="BG32">
        <v>1</v>
      </c>
      <c r="BH32">
        <v>1</v>
      </c>
      <c r="BI32">
        <v>1</v>
      </c>
      <c r="BJ32" t="s">
        <v>199</v>
      </c>
      <c r="BK32" t="s">
        <v>200</v>
      </c>
      <c r="BL32" t="s">
        <v>199</v>
      </c>
      <c r="BM32" t="s">
        <v>200</v>
      </c>
      <c r="BO32" t="s">
        <v>201</v>
      </c>
      <c r="BQ32" t="s">
        <v>201</v>
      </c>
    </row>
    <row r="33" spans="1:69">
      <c r="A33">
        <v>47</v>
      </c>
      <c r="B33">
        <v>5</v>
      </c>
      <c r="C33" t="s">
        <v>45</v>
      </c>
      <c r="D33">
        <v>19</v>
      </c>
      <c r="E33" t="s">
        <v>71</v>
      </c>
      <c r="F33" t="s">
        <v>79</v>
      </c>
      <c r="G33" t="s">
        <v>47</v>
      </c>
      <c r="H33">
        <v>5</v>
      </c>
      <c r="I33" t="s">
        <v>48</v>
      </c>
      <c r="K33">
        <v>1</v>
      </c>
      <c r="L33">
        <v>2</v>
      </c>
      <c r="M33" t="s">
        <v>59</v>
      </c>
      <c r="N33">
        <v>2</v>
      </c>
      <c r="O33" t="s">
        <v>50</v>
      </c>
      <c r="P33">
        <v>1</v>
      </c>
      <c r="Q33" t="s">
        <v>67</v>
      </c>
      <c r="R33" t="s">
        <v>54</v>
      </c>
      <c r="S33">
        <v>2</v>
      </c>
      <c r="T33" t="s">
        <v>98</v>
      </c>
      <c r="U33">
        <v>1</v>
      </c>
      <c r="V33">
        <v>1</v>
      </c>
      <c r="W33">
        <v>0</v>
      </c>
      <c r="X33">
        <v>1</v>
      </c>
      <c r="Y33">
        <v>0</v>
      </c>
      <c r="Z33">
        <v>1</v>
      </c>
      <c r="AA33">
        <v>0</v>
      </c>
      <c r="AB33">
        <v>1</v>
      </c>
      <c r="AC33">
        <v>0</v>
      </c>
      <c r="AD33">
        <v>2</v>
      </c>
      <c r="AE33">
        <v>0</v>
      </c>
      <c r="AF33">
        <v>2</v>
      </c>
      <c r="AG33">
        <v>0</v>
      </c>
      <c r="AH33">
        <v>1</v>
      </c>
      <c r="AI33">
        <v>-1</v>
      </c>
      <c r="AJ33">
        <v>1</v>
      </c>
      <c r="AK33">
        <v>-1</v>
      </c>
      <c r="AL33">
        <v>0</v>
      </c>
      <c r="AM33">
        <v>-1</v>
      </c>
      <c r="AN33">
        <v>0</v>
      </c>
      <c r="AO33">
        <v>-1</v>
      </c>
      <c r="AP33">
        <v>-1</v>
      </c>
      <c r="AQ33">
        <v>-1</v>
      </c>
      <c r="AR33">
        <v>-1</v>
      </c>
      <c r="AS33">
        <v>-1</v>
      </c>
      <c r="AT33">
        <v>1</v>
      </c>
      <c r="AU33">
        <v>1</v>
      </c>
      <c r="AV33">
        <v>1</v>
      </c>
      <c r="AW33">
        <v>1</v>
      </c>
      <c r="AX33">
        <v>0</v>
      </c>
      <c r="AY33">
        <v>1</v>
      </c>
      <c r="AZ33">
        <v>0</v>
      </c>
      <c r="BA33">
        <v>1</v>
      </c>
      <c r="BB33">
        <v>1</v>
      </c>
      <c r="BC33">
        <v>0</v>
      </c>
      <c r="BD33">
        <v>1</v>
      </c>
      <c r="BE33">
        <v>0</v>
      </c>
      <c r="BF33">
        <v>1</v>
      </c>
      <c r="BG33">
        <v>0</v>
      </c>
      <c r="BH33">
        <v>1</v>
      </c>
      <c r="BI33">
        <v>0</v>
      </c>
      <c r="BJ33" t="s">
        <v>202</v>
      </c>
      <c r="BK33" t="s">
        <v>203</v>
      </c>
      <c r="BL33" t="s">
        <v>202</v>
      </c>
      <c r="BM33" t="s">
        <v>203</v>
      </c>
    </row>
    <row r="34" spans="1:69">
      <c r="A34">
        <v>48</v>
      </c>
      <c r="B34">
        <v>5</v>
      </c>
      <c r="C34" t="s">
        <v>45</v>
      </c>
      <c r="D34">
        <v>19</v>
      </c>
      <c r="E34" t="s">
        <v>71</v>
      </c>
      <c r="F34" t="s">
        <v>79</v>
      </c>
      <c r="G34" t="s">
        <v>47</v>
      </c>
      <c r="H34">
        <v>5</v>
      </c>
      <c r="I34" t="s">
        <v>48</v>
      </c>
      <c r="K34">
        <v>2</v>
      </c>
      <c r="L34">
        <v>2</v>
      </c>
      <c r="M34" t="s">
        <v>59</v>
      </c>
      <c r="N34">
        <v>1</v>
      </c>
      <c r="O34" t="s">
        <v>50</v>
      </c>
      <c r="P34">
        <v>1</v>
      </c>
      <c r="Q34" t="s">
        <v>67</v>
      </c>
      <c r="R34" t="s">
        <v>54</v>
      </c>
      <c r="S34">
        <v>2</v>
      </c>
      <c r="T34" t="s">
        <v>98</v>
      </c>
      <c r="U34">
        <v>1</v>
      </c>
      <c r="V34">
        <v>0</v>
      </c>
      <c r="W34">
        <v>0</v>
      </c>
      <c r="X34">
        <v>0</v>
      </c>
      <c r="Y34">
        <v>0</v>
      </c>
      <c r="Z34">
        <v>0</v>
      </c>
      <c r="AA34">
        <v>0</v>
      </c>
      <c r="AB34">
        <v>0</v>
      </c>
      <c r="AC34">
        <v>0</v>
      </c>
      <c r="AD34">
        <v>2</v>
      </c>
      <c r="AE34">
        <v>1</v>
      </c>
      <c r="AF34">
        <v>2</v>
      </c>
      <c r="AG34">
        <v>1</v>
      </c>
      <c r="AH34">
        <v>1</v>
      </c>
      <c r="AI34">
        <v>2</v>
      </c>
      <c r="AJ34">
        <v>1</v>
      </c>
      <c r="AK34">
        <v>2</v>
      </c>
      <c r="AL34">
        <v>1</v>
      </c>
      <c r="AM34">
        <v>1</v>
      </c>
      <c r="AN34">
        <v>1</v>
      </c>
      <c r="AO34">
        <v>1</v>
      </c>
      <c r="AP34">
        <v>-1</v>
      </c>
      <c r="AQ34">
        <v>1</v>
      </c>
      <c r="AR34">
        <v>-1</v>
      </c>
      <c r="AS34">
        <v>1</v>
      </c>
      <c r="AT34">
        <v>1</v>
      </c>
      <c r="AU34">
        <v>1</v>
      </c>
      <c r="AV34">
        <v>1</v>
      </c>
      <c r="AW34">
        <v>1</v>
      </c>
      <c r="AX34">
        <v>-1</v>
      </c>
      <c r="AY34">
        <v>0</v>
      </c>
      <c r="AZ34">
        <v>-1</v>
      </c>
      <c r="BA34">
        <v>0</v>
      </c>
      <c r="BB34">
        <v>1</v>
      </c>
      <c r="BC34">
        <v>1</v>
      </c>
      <c r="BD34">
        <v>1</v>
      </c>
      <c r="BE34">
        <v>1</v>
      </c>
      <c r="BF34">
        <v>1</v>
      </c>
      <c r="BG34">
        <v>0</v>
      </c>
      <c r="BH34">
        <v>1</v>
      </c>
      <c r="BI34">
        <v>0</v>
      </c>
      <c r="BJ34" t="s">
        <v>204</v>
      </c>
      <c r="BK34" t="s">
        <v>205</v>
      </c>
      <c r="BL34" t="s">
        <v>204</v>
      </c>
      <c r="BM34" t="s">
        <v>205</v>
      </c>
      <c r="BO34" t="s">
        <v>206</v>
      </c>
      <c r="BQ34" t="s">
        <v>206</v>
      </c>
    </row>
    <row r="35" spans="1:69">
      <c r="A35">
        <v>49</v>
      </c>
      <c r="B35">
        <v>5</v>
      </c>
      <c r="C35" t="s">
        <v>45</v>
      </c>
      <c r="D35">
        <v>19</v>
      </c>
      <c r="E35" t="s">
        <v>71</v>
      </c>
      <c r="F35" t="s">
        <v>79</v>
      </c>
      <c r="G35" t="s">
        <v>47</v>
      </c>
      <c r="H35">
        <v>5</v>
      </c>
      <c r="I35" t="s">
        <v>48</v>
      </c>
      <c r="K35">
        <v>2</v>
      </c>
      <c r="L35">
        <v>2</v>
      </c>
      <c r="M35" t="s">
        <v>59</v>
      </c>
      <c r="N35">
        <v>3</v>
      </c>
      <c r="O35" t="s">
        <v>50</v>
      </c>
      <c r="P35">
        <v>1</v>
      </c>
      <c r="Q35" t="s">
        <v>67</v>
      </c>
      <c r="R35" t="s">
        <v>54</v>
      </c>
      <c r="S35">
        <v>2</v>
      </c>
      <c r="T35" t="s">
        <v>98</v>
      </c>
      <c r="U35">
        <v>1</v>
      </c>
      <c r="V35">
        <v>1</v>
      </c>
      <c r="W35">
        <v>0</v>
      </c>
      <c r="X35">
        <v>1</v>
      </c>
      <c r="Y35">
        <v>0</v>
      </c>
      <c r="Z35">
        <v>1</v>
      </c>
      <c r="AA35">
        <v>0</v>
      </c>
      <c r="AB35">
        <v>1</v>
      </c>
      <c r="AC35">
        <v>0</v>
      </c>
      <c r="AD35">
        <v>2</v>
      </c>
      <c r="AE35">
        <v>1</v>
      </c>
      <c r="AF35">
        <v>2</v>
      </c>
      <c r="AG35">
        <v>1</v>
      </c>
      <c r="AH35">
        <v>2</v>
      </c>
      <c r="AI35">
        <v>2</v>
      </c>
      <c r="AJ35">
        <v>2</v>
      </c>
      <c r="AK35">
        <v>2</v>
      </c>
      <c r="AL35">
        <v>2</v>
      </c>
      <c r="AM35">
        <v>1</v>
      </c>
      <c r="AN35">
        <v>2</v>
      </c>
      <c r="AO35">
        <v>1</v>
      </c>
      <c r="AP35">
        <v>1</v>
      </c>
      <c r="AQ35">
        <v>1</v>
      </c>
      <c r="AR35">
        <v>1</v>
      </c>
      <c r="AS35">
        <v>1</v>
      </c>
      <c r="AT35">
        <v>1</v>
      </c>
      <c r="AU35">
        <v>2</v>
      </c>
      <c r="AV35">
        <v>1</v>
      </c>
      <c r="AW35">
        <v>2</v>
      </c>
      <c r="AX35">
        <v>0</v>
      </c>
      <c r="AY35">
        <v>1</v>
      </c>
      <c r="AZ35">
        <v>0</v>
      </c>
      <c r="BA35">
        <v>1</v>
      </c>
      <c r="BB35">
        <v>0</v>
      </c>
      <c r="BC35">
        <v>1</v>
      </c>
      <c r="BD35">
        <v>0</v>
      </c>
      <c r="BE35">
        <v>1</v>
      </c>
      <c r="BF35">
        <v>1</v>
      </c>
      <c r="BG35">
        <v>0</v>
      </c>
      <c r="BH35">
        <v>1</v>
      </c>
      <c r="BI35">
        <v>0</v>
      </c>
      <c r="BJ35" t="s">
        <v>207</v>
      </c>
      <c r="BK35" t="s">
        <v>208</v>
      </c>
      <c r="BL35" t="s">
        <v>207</v>
      </c>
      <c r="BM35" t="s">
        <v>208</v>
      </c>
      <c r="BO35" t="s">
        <v>209</v>
      </c>
      <c r="BQ35" t="s">
        <v>209</v>
      </c>
    </row>
    <row r="36" spans="1:69">
      <c r="A36">
        <v>50</v>
      </c>
      <c r="B36">
        <v>5</v>
      </c>
      <c r="C36" t="s">
        <v>45</v>
      </c>
      <c r="D36">
        <v>21</v>
      </c>
      <c r="E36" t="s">
        <v>71</v>
      </c>
      <c r="F36" t="s">
        <v>79</v>
      </c>
      <c r="G36" t="s">
        <v>47</v>
      </c>
      <c r="H36">
        <v>5</v>
      </c>
      <c r="I36" t="s">
        <v>48</v>
      </c>
      <c r="K36">
        <v>1</v>
      </c>
      <c r="L36">
        <v>2</v>
      </c>
      <c r="M36" t="s">
        <v>59</v>
      </c>
      <c r="N36">
        <v>3</v>
      </c>
      <c r="O36" t="s">
        <v>50</v>
      </c>
      <c r="P36">
        <v>1</v>
      </c>
      <c r="Q36" t="s">
        <v>55</v>
      </c>
      <c r="R36" t="s">
        <v>54</v>
      </c>
      <c r="S36">
        <v>2</v>
      </c>
      <c r="T36" t="s">
        <v>84</v>
      </c>
      <c r="U36">
        <v>1</v>
      </c>
      <c r="V36">
        <v>2</v>
      </c>
      <c r="W36">
        <v>-2</v>
      </c>
      <c r="X36">
        <v>2</v>
      </c>
      <c r="Y36">
        <v>-2</v>
      </c>
      <c r="Z36">
        <v>2</v>
      </c>
      <c r="AA36">
        <v>-1</v>
      </c>
      <c r="AB36">
        <v>2</v>
      </c>
      <c r="AC36">
        <v>-1</v>
      </c>
      <c r="AD36">
        <v>2</v>
      </c>
      <c r="AE36">
        <v>0</v>
      </c>
      <c r="AF36">
        <v>2</v>
      </c>
      <c r="AG36">
        <v>0</v>
      </c>
      <c r="AH36">
        <v>1</v>
      </c>
      <c r="AI36">
        <v>2</v>
      </c>
      <c r="AJ36">
        <v>1</v>
      </c>
      <c r="AK36">
        <v>2</v>
      </c>
      <c r="AL36">
        <v>1</v>
      </c>
      <c r="AM36">
        <v>2</v>
      </c>
      <c r="AN36">
        <v>1</v>
      </c>
      <c r="AO36">
        <v>2</v>
      </c>
      <c r="AP36">
        <v>2</v>
      </c>
      <c r="AQ36">
        <v>1</v>
      </c>
      <c r="AR36">
        <v>2</v>
      </c>
      <c r="AS36">
        <v>1</v>
      </c>
      <c r="AT36">
        <v>1</v>
      </c>
      <c r="AU36">
        <v>0</v>
      </c>
      <c r="AV36">
        <v>1</v>
      </c>
      <c r="AW36">
        <v>0</v>
      </c>
      <c r="AX36">
        <v>2</v>
      </c>
      <c r="AY36">
        <v>0</v>
      </c>
      <c r="AZ36">
        <v>2</v>
      </c>
      <c r="BA36">
        <v>0</v>
      </c>
      <c r="BB36">
        <v>1</v>
      </c>
      <c r="BC36">
        <v>-1</v>
      </c>
      <c r="BD36">
        <v>1</v>
      </c>
      <c r="BE36">
        <v>-1</v>
      </c>
      <c r="BF36">
        <v>2</v>
      </c>
      <c r="BG36">
        <v>1</v>
      </c>
      <c r="BH36">
        <v>2</v>
      </c>
      <c r="BI36">
        <v>1</v>
      </c>
      <c r="BJ36" t="s">
        <v>210</v>
      </c>
      <c r="BK36" t="s">
        <v>212</v>
      </c>
      <c r="BL36" t="s">
        <v>210</v>
      </c>
      <c r="BM36" t="s">
        <v>212</v>
      </c>
      <c r="BN36" t="s">
        <v>211</v>
      </c>
      <c r="BO36" t="s">
        <v>213</v>
      </c>
      <c r="BP36" t="s">
        <v>211</v>
      </c>
      <c r="BQ36" t="s">
        <v>213</v>
      </c>
    </row>
    <row r="37" spans="1:69">
      <c r="A37">
        <v>51</v>
      </c>
      <c r="B37">
        <v>5</v>
      </c>
      <c r="C37" t="s">
        <v>45</v>
      </c>
      <c r="D37">
        <v>20</v>
      </c>
      <c r="E37" t="s">
        <v>71</v>
      </c>
      <c r="F37" t="s">
        <v>79</v>
      </c>
      <c r="G37" t="s">
        <v>47</v>
      </c>
      <c r="H37">
        <v>5</v>
      </c>
      <c r="I37" t="s">
        <v>48</v>
      </c>
      <c r="K37">
        <v>2</v>
      </c>
      <c r="L37">
        <v>3</v>
      </c>
      <c r="M37" t="s">
        <v>59</v>
      </c>
      <c r="N37">
        <v>2</v>
      </c>
      <c r="O37" t="s">
        <v>50</v>
      </c>
      <c r="P37">
        <v>1</v>
      </c>
      <c r="Q37" t="s">
        <v>55</v>
      </c>
      <c r="R37" t="s">
        <v>54</v>
      </c>
      <c r="S37">
        <v>2</v>
      </c>
      <c r="T37" t="s">
        <v>84</v>
      </c>
      <c r="U37">
        <v>1</v>
      </c>
      <c r="V37">
        <v>1</v>
      </c>
      <c r="W37">
        <v>-1</v>
      </c>
      <c r="X37">
        <v>1</v>
      </c>
      <c r="Y37">
        <v>-1</v>
      </c>
      <c r="Z37">
        <v>1</v>
      </c>
      <c r="AA37">
        <v>-2</v>
      </c>
      <c r="AB37">
        <v>1</v>
      </c>
      <c r="AC37">
        <v>-2</v>
      </c>
      <c r="AD37">
        <v>1</v>
      </c>
      <c r="AE37">
        <v>0</v>
      </c>
      <c r="AF37">
        <v>1</v>
      </c>
      <c r="AG37">
        <v>0</v>
      </c>
      <c r="AH37">
        <v>1</v>
      </c>
      <c r="AI37">
        <v>1</v>
      </c>
      <c r="AJ37">
        <v>1</v>
      </c>
      <c r="AK37">
        <v>1</v>
      </c>
      <c r="AL37">
        <v>0</v>
      </c>
      <c r="AM37">
        <v>0</v>
      </c>
      <c r="AN37">
        <v>0</v>
      </c>
      <c r="AO37">
        <v>0</v>
      </c>
      <c r="AP37">
        <v>2</v>
      </c>
      <c r="AQ37">
        <v>-1</v>
      </c>
      <c r="AR37">
        <v>2</v>
      </c>
      <c r="AS37">
        <v>-1</v>
      </c>
      <c r="AT37">
        <v>1</v>
      </c>
      <c r="AU37">
        <v>-1</v>
      </c>
      <c r="AV37">
        <v>1</v>
      </c>
      <c r="AW37">
        <v>-1</v>
      </c>
      <c r="AX37">
        <v>-1</v>
      </c>
      <c r="AY37">
        <v>-1</v>
      </c>
      <c r="AZ37">
        <v>-1</v>
      </c>
      <c r="BA37">
        <v>-1</v>
      </c>
      <c r="BB37">
        <v>1</v>
      </c>
      <c r="BC37">
        <v>-1</v>
      </c>
      <c r="BD37">
        <v>1</v>
      </c>
      <c r="BE37">
        <v>-1</v>
      </c>
      <c r="BF37">
        <v>1</v>
      </c>
      <c r="BG37">
        <v>-2</v>
      </c>
      <c r="BH37">
        <v>1</v>
      </c>
      <c r="BI37">
        <v>-2</v>
      </c>
      <c r="BJ37" t="s">
        <v>214</v>
      </c>
      <c r="BK37" t="s">
        <v>216</v>
      </c>
      <c r="BL37" t="s">
        <v>214</v>
      </c>
      <c r="BM37" t="s">
        <v>216</v>
      </c>
      <c r="BN37" t="s">
        <v>215</v>
      </c>
      <c r="BO37" t="s">
        <v>217</v>
      </c>
      <c r="BP37" t="s">
        <v>215</v>
      </c>
      <c r="BQ37" t="s">
        <v>217</v>
      </c>
    </row>
    <row r="38" spans="1:69">
      <c r="A38">
        <v>52</v>
      </c>
      <c r="B38">
        <v>5</v>
      </c>
      <c r="C38" t="s">
        <v>45</v>
      </c>
      <c r="D38">
        <v>21</v>
      </c>
      <c r="E38" t="s">
        <v>71</v>
      </c>
      <c r="F38" t="s">
        <v>79</v>
      </c>
      <c r="G38" t="s">
        <v>47</v>
      </c>
      <c r="H38">
        <v>5</v>
      </c>
      <c r="I38" t="s">
        <v>48</v>
      </c>
      <c r="K38">
        <v>1</v>
      </c>
      <c r="L38">
        <v>2</v>
      </c>
      <c r="M38" t="s">
        <v>59</v>
      </c>
      <c r="N38">
        <v>0</v>
      </c>
      <c r="O38" t="s">
        <v>50</v>
      </c>
      <c r="P38">
        <v>1</v>
      </c>
      <c r="Q38" t="s">
        <v>55</v>
      </c>
      <c r="R38" t="s">
        <v>54</v>
      </c>
      <c r="S38">
        <v>2</v>
      </c>
      <c r="T38" t="s">
        <v>84</v>
      </c>
      <c r="U38">
        <v>1</v>
      </c>
      <c r="V38">
        <v>1</v>
      </c>
      <c r="W38">
        <v>1</v>
      </c>
      <c r="X38">
        <v>1</v>
      </c>
      <c r="Y38">
        <v>1</v>
      </c>
      <c r="Z38">
        <v>1</v>
      </c>
      <c r="AA38">
        <v>2</v>
      </c>
      <c r="AB38">
        <v>1</v>
      </c>
      <c r="AC38">
        <v>2</v>
      </c>
      <c r="AD38">
        <v>2</v>
      </c>
      <c r="AE38">
        <v>2</v>
      </c>
      <c r="AF38">
        <v>2</v>
      </c>
      <c r="AG38">
        <v>2</v>
      </c>
      <c r="AH38">
        <v>1</v>
      </c>
      <c r="AI38">
        <v>2</v>
      </c>
      <c r="AJ38">
        <v>1</v>
      </c>
      <c r="AK38">
        <v>2</v>
      </c>
      <c r="AL38">
        <v>-1</v>
      </c>
      <c r="AM38">
        <v>1</v>
      </c>
      <c r="AN38">
        <v>-1</v>
      </c>
      <c r="AO38">
        <v>1</v>
      </c>
      <c r="AP38">
        <v>1</v>
      </c>
      <c r="AQ38">
        <v>1</v>
      </c>
      <c r="AR38">
        <v>1</v>
      </c>
      <c r="AS38">
        <v>1</v>
      </c>
      <c r="AT38">
        <v>0</v>
      </c>
      <c r="AU38">
        <v>0</v>
      </c>
      <c r="AV38">
        <v>0</v>
      </c>
      <c r="AW38">
        <v>0</v>
      </c>
      <c r="AX38">
        <v>1</v>
      </c>
      <c r="AY38">
        <v>2</v>
      </c>
      <c r="AZ38">
        <v>1</v>
      </c>
      <c r="BA38">
        <v>2</v>
      </c>
      <c r="BB38">
        <v>1</v>
      </c>
      <c r="BC38">
        <v>0</v>
      </c>
      <c r="BD38">
        <v>1</v>
      </c>
      <c r="BE38">
        <v>0</v>
      </c>
      <c r="BF38">
        <v>2</v>
      </c>
      <c r="BG38">
        <v>2</v>
      </c>
      <c r="BH38">
        <v>2</v>
      </c>
      <c r="BI38">
        <v>2</v>
      </c>
      <c r="BJ38" t="s">
        <v>218</v>
      </c>
      <c r="BK38" t="s">
        <v>220</v>
      </c>
      <c r="BL38" t="s">
        <v>218</v>
      </c>
      <c r="BM38" t="s">
        <v>220</v>
      </c>
      <c r="BN38" t="s">
        <v>219</v>
      </c>
      <c r="BO38" t="s">
        <v>221</v>
      </c>
      <c r="BP38" t="s">
        <v>219</v>
      </c>
      <c r="BQ38" t="s">
        <v>221</v>
      </c>
    </row>
    <row r="39" spans="1:69">
      <c r="A39">
        <v>53</v>
      </c>
      <c r="B39">
        <v>5</v>
      </c>
      <c r="C39" t="s">
        <v>45</v>
      </c>
      <c r="D39">
        <v>20</v>
      </c>
      <c r="E39" t="s">
        <v>71</v>
      </c>
      <c r="F39" t="s">
        <v>79</v>
      </c>
      <c r="G39" t="s">
        <v>47</v>
      </c>
      <c r="H39">
        <v>5</v>
      </c>
      <c r="I39" t="s">
        <v>48</v>
      </c>
      <c r="K39">
        <v>3</v>
      </c>
      <c r="L39">
        <v>3</v>
      </c>
      <c r="M39" t="s">
        <v>59</v>
      </c>
      <c r="N39">
        <v>3</v>
      </c>
      <c r="O39" t="s">
        <v>50</v>
      </c>
      <c r="P39">
        <v>1</v>
      </c>
      <c r="Q39" t="s">
        <v>55</v>
      </c>
      <c r="R39" t="s">
        <v>54</v>
      </c>
      <c r="S39">
        <v>2</v>
      </c>
      <c r="T39" t="s">
        <v>84</v>
      </c>
      <c r="U39">
        <v>1</v>
      </c>
      <c r="V39">
        <v>1</v>
      </c>
      <c r="W39">
        <v>-2</v>
      </c>
      <c r="X39">
        <v>1</v>
      </c>
      <c r="Y39">
        <v>-2</v>
      </c>
      <c r="Z39">
        <v>2</v>
      </c>
      <c r="AA39">
        <v>0</v>
      </c>
      <c r="AB39">
        <v>2</v>
      </c>
      <c r="AC39">
        <v>0</v>
      </c>
      <c r="AD39">
        <v>2</v>
      </c>
      <c r="AE39">
        <v>0</v>
      </c>
      <c r="AF39">
        <v>2</v>
      </c>
      <c r="AG39">
        <v>0</v>
      </c>
      <c r="AH39">
        <v>2</v>
      </c>
      <c r="AI39">
        <v>1</v>
      </c>
      <c r="AJ39">
        <v>2</v>
      </c>
      <c r="AK39">
        <v>1</v>
      </c>
      <c r="AL39">
        <v>1</v>
      </c>
      <c r="AM39">
        <v>1</v>
      </c>
      <c r="AN39">
        <v>1</v>
      </c>
      <c r="AO39">
        <v>1</v>
      </c>
      <c r="AP39">
        <v>0</v>
      </c>
      <c r="AQ39">
        <v>0</v>
      </c>
      <c r="AR39">
        <v>0</v>
      </c>
      <c r="AS39">
        <v>0</v>
      </c>
      <c r="AT39">
        <v>2</v>
      </c>
      <c r="AU39">
        <v>-1</v>
      </c>
      <c r="AV39">
        <v>2</v>
      </c>
      <c r="AW39">
        <v>-1</v>
      </c>
      <c r="AX39">
        <v>-1</v>
      </c>
      <c r="AY39">
        <v>-2</v>
      </c>
      <c r="AZ39">
        <v>-1</v>
      </c>
      <c r="BA39">
        <v>-2</v>
      </c>
      <c r="BB39">
        <v>1</v>
      </c>
      <c r="BC39">
        <v>-2</v>
      </c>
      <c r="BD39">
        <v>1</v>
      </c>
      <c r="BE39">
        <v>-2</v>
      </c>
      <c r="BF39">
        <v>0</v>
      </c>
      <c r="BG39">
        <v>-1</v>
      </c>
      <c r="BH39">
        <v>0</v>
      </c>
      <c r="BI39">
        <v>-1</v>
      </c>
      <c r="BJ39" t="s">
        <v>222</v>
      </c>
      <c r="BK39" t="s">
        <v>223</v>
      </c>
      <c r="BL39" t="s">
        <v>222</v>
      </c>
      <c r="BM39" t="s">
        <v>223</v>
      </c>
      <c r="BO39" t="s">
        <v>224</v>
      </c>
      <c r="BQ39" t="s">
        <v>224</v>
      </c>
    </row>
    <row r="40" spans="1:69">
      <c r="A40">
        <v>21</v>
      </c>
      <c r="B40">
        <v>4</v>
      </c>
      <c r="C40" t="s">
        <v>123</v>
      </c>
      <c r="D40">
        <v>19</v>
      </c>
      <c r="E40" t="s">
        <v>71</v>
      </c>
      <c r="F40" t="s">
        <v>79</v>
      </c>
      <c r="G40" t="s">
        <v>47</v>
      </c>
      <c r="H40">
        <v>5</v>
      </c>
      <c r="I40" t="s">
        <v>48</v>
      </c>
      <c r="K40">
        <v>2</v>
      </c>
      <c r="L40">
        <v>2</v>
      </c>
      <c r="M40" t="s">
        <v>59</v>
      </c>
      <c r="N40">
        <v>0</v>
      </c>
      <c r="O40" t="s">
        <v>124</v>
      </c>
      <c r="P40">
        <v>2</v>
      </c>
      <c r="Q40" t="s">
        <v>84</v>
      </c>
      <c r="R40" t="s">
        <v>50</v>
      </c>
      <c r="S40">
        <v>1</v>
      </c>
      <c r="T40" t="s">
        <v>55</v>
      </c>
      <c r="U40">
        <v>2</v>
      </c>
      <c r="V40">
        <v>-3</v>
      </c>
      <c r="W40">
        <v>0</v>
      </c>
      <c r="X40">
        <v>0</v>
      </c>
      <c r="Y40">
        <v>-3</v>
      </c>
      <c r="Z40">
        <v>0</v>
      </c>
      <c r="AA40">
        <v>2</v>
      </c>
      <c r="AB40">
        <v>2</v>
      </c>
      <c r="AC40">
        <v>0</v>
      </c>
      <c r="AD40">
        <v>2</v>
      </c>
      <c r="AE40">
        <v>2</v>
      </c>
      <c r="AF40">
        <v>2</v>
      </c>
      <c r="AG40">
        <v>2</v>
      </c>
      <c r="AH40">
        <v>1</v>
      </c>
      <c r="AI40">
        <v>2</v>
      </c>
      <c r="AJ40">
        <v>2</v>
      </c>
      <c r="AK40">
        <v>1</v>
      </c>
      <c r="AL40">
        <v>1</v>
      </c>
      <c r="AM40">
        <v>2</v>
      </c>
      <c r="AN40">
        <v>2</v>
      </c>
      <c r="AO40">
        <v>1</v>
      </c>
      <c r="AP40">
        <v>1</v>
      </c>
      <c r="AQ40">
        <v>1</v>
      </c>
      <c r="AR40">
        <v>1</v>
      </c>
      <c r="AS40">
        <v>1</v>
      </c>
      <c r="AT40">
        <v>1</v>
      </c>
      <c r="AU40">
        <v>1</v>
      </c>
      <c r="AV40">
        <v>1</v>
      </c>
      <c r="AW40">
        <v>1</v>
      </c>
      <c r="AX40">
        <v>1</v>
      </c>
      <c r="AY40">
        <v>1</v>
      </c>
      <c r="AZ40">
        <v>1</v>
      </c>
      <c r="BA40">
        <v>1</v>
      </c>
      <c r="BB40">
        <v>1</v>
      </c>
      <c r="BC40">
        <v>2</v>
      </c>
      <c r="BD40">
        <v>2</v>
      </c>
      <c r="BE40">
        <v>1</v>
      </c>
      <c r="BF40">
        <v>1</v>
      </c>
      <c r="BG40">
        <v>2</v>
      </c>
      <c r="BH40">
        <v>2</v>
      </c>
      <c r="BI40">
        <v>1</v>
      </c>
      <c r="BJ40" t="s">
        <v>125</v>
      </c>
      <c r="BK40" t="s">
        <v>126</v>
      </c>
      <c r="BL40" t="s">
        <v>126</v>
      </c>
      <c r="BM40" t="s">
        <v>125</v>
      </c>
      <c r="BO40" t="s">
        <v>127</v>
      </c>
      <c r="BP40" t="s">
        <v>127</v>
      </c>
    </row>
    <row r="41" spans="1:69">
      <c r="A41">
        <v>22</v>
      </c>
      <c r="B41">
        <v>4</v>
      </c>
      <c r="C41" t="s">
        <v>123</v>
      </c>
      <c r="D41">
        <v>19</v>
      </c>
      <c r="E41" t="s">
        <v>71</v>
      </c>
      <c r="F41" t="s">
        <v>79</v>
      </c>
      <c r="G41" t="s">
        <v>47</v>
      </c>
      <c r="H41">
        <v>5</v>
      </c>
      <c r="I41" t="s">
        <v>48</v>
      </c>
      <c r="K41">
        <v>2</v>
      </c>
      <c r="L41">
        <v>3</v>
      </c>
      <c r="M41" t="s">
        <v>59</v>
      </c>
      <c r="N41">
        <v>2</v>
      </c>
      <c r="O41" t="s">
        <v>124</v>
      </c>
      <c r="P41">
        <v>2</v>
      </c>
      <c r="Q41" t="s">
        <v>84</v>
      </c>
      <c r="R41" t="s">
        <v>50</v>
      </c>
      <c r="S41">
        <v>1</v>
      </c>
      <c r="T41" t="s">
        <v>55</v>
      </c>
      <c r="U41">
        <v>2</v>
      </c>
      <c r="V41">
        <v>0</v>
      </c>
      <c r="W41">
        <v>2</v>
      </c>
      <c r="X41">
        <v>2</v>
      </c>
      <c r="Y41">
        <v>0</v>
      </c>
      <c r="Z41">
        <v>1</v>
      </c>
      <c r="AA41">
        <v>2</v>
      </c>
      <c r="AB41">
        <v>2</v>
      </c>
      <c r="AC41">
        <v>1</v>
      </c>
      <c r="AD41">
        <v>2</v>
      </c>
      <c r="AE41">
        <v>3</v>
      </c>
      <c r="AF41">
        <v>3</v>
      </c>
      <c r="AG41">
        <v>2</v>
      </c>
      <c r="AH41">
        <v>2</v>
      </c>
      <c r="AI41">
        <v>2</v>
      </c>
      <c r="AJ41">
        <v>2</v>
      </c>
      <c r="AK41">
        <v>2</v>
      </c>
      <c r="AL41">
        <v>0</v>
      </c>
      <c r="AM41">
        <v>1</v>
      </c>
      <c r="AN41">
        <v>1</v>
      </c>
      <c r="AO41">
        <v>0</v>
      </c>
      <c r="AP41">
        <v>1</v>
      </c>
      <c r="AQ41">
        <v>1</v>
      </c>
      <c r="AR41">
        <v>1</v>
      </c>
      <c r="AS41">
        <v>1</v>
      </c>
      <c r="AT41">
        <v>1</v>
      </c>
      <c r="AU41">
        <v>2</v>
      </c>
      <c r="AV41">
        <v>2</v>
      </c>
      <c r="AW41">
        <v>1</v>
      </c>
      <c r="AX41">
        <v>-1</v>
      </c>
      <c r="AY41">
        <v>0</v>
      </c>
      <c r="AZ41">
        <v>0</v>
      </c>
      <c r="BA41">
        <v>-1</v>
      </c>
      <c r="BB41">
        <v>0</v>
      </c>
      <c r="BC41">
        <v>1</v>
      </c>
      <c r="BD41">
        <v>1</v>
      </c>
      <c r="BE41">
        <v>0</v>
      </c>
      <c r="BF41">
        <v>0</v>
      </c>
      <c r="BG41">
        <v>1</v>
      </c>
      <c r="BH41">
        <v>1</v>
      </c>
      <c r="BI41">
        <v>0</v>
      </c>
      <c r="BJ41" t="s">
        <v>128</v>
      </c>
      <c r="BK41" t="s">
        <v>130</v>
      </c>
      <c r="BL41" t="s">
        <v>130</v>
      </c>
      <c r="BM41" t="s">
        <v>128</v>
      </c>
      <c r="BN41" t="s">
        <v>129</v>
      </c>
      <c r="BO41" t="s">
        <v>131</v>
      </c>
      <c r="BP41" t="s">
        <v>131</v>
      </c>
      <c r="BQ41" t="s">
        <v>129</v>
      </c>
    </row>
    <row r="42" spans="1:69">
      <c r="A42">
        <v>23</v>
      </c>
      <c r="B42">
        <v>4</v>
      </c>
      <c r="C42" t="s">
        <v>123</v>
      </c>
      <c r="D42">
        <v>20</v>
      </c>
      <c r="E42" t="s">
        <v>71</v>
      </c>
      <c r="F42" t="s">
        <v>79</v>
      </c>
      <c r="G42" t="s">
        <v>47</v>
      </c>
      <c r="H42">
        <v>5</v>
      </c>
      <c r="I42" t="s">
        <v>48</v>
      </c>
      <c r="K42">
        <v>1</v>
      </c>
      <c r="L42">
        <v>2</v>
      </c>
      <c r="M42" t="s">
        <v>59</v>
      </c>
      <c r="N42">
        <v>1</v>
      </c>
      <c r="O42" t="s">
        <v>124</v>
      </c>
      <c r="P42">
        <v>2</v>
      </c>
      <c r="Q42" t="s">
        <v>84</v>
      </c>
      <c r="R42" t="s">
        <v>50</v>
      </c>
      <c r="S42">
        <v>1</v>
      </c>
      <c r="T42" t="s">
        <v>55</v>
      </c>
      <c r="U42">
        <v>2</v>
      </c>
      <c r="V42">
        <v>0</v>
      </c>
      <c r="W42">
        <v>1</v>
      </c>
      <c r="X42">
        <v>1</v>
      </c>
      <c r="Y42">
        <v>0</v>
      </c>
      <c r="Z42">
        <v>1</v>
      </c>
      <c r="AA42">
        <v>2</v>
      </c>
      <c r="AB42">
        <v>2</v>
      </c>
      <c r="AC42">
        <v>1</v>
      </c>
      <c r="AD42">
        <v>0</v>
      </c>
      <c r="AE42">
        <v>3</v>
      </c>
      <c r="AF42">
        <v>3</v>
      </c>
      <c r="AG42">
        <v>0</v>
      </c>
      <c r="AH42">
        <v>2</v>
      </c>
      <c r="AI42">
        <v>2</v>
      </c>
      <c r="AJ42">
        <v>2</v>
      </c>
      <c r="AK42">
        <v>2</v>
      </c>
      <c r="AL42">
        <v>2</v>
      </c>
      <c r="AM42">
        <v>1</v>
      </c>
      <c r="AN42">
        <v>1</v>
      </c>
      <c r="AO42">
        <v>2</v>
      </c>
      <c r="AP42">
        <v>1</v>
      </c>
      <c r="AQ42">
        <v>1</v>
      </c>
      <c r="AR42">
        <v>1</v>
      </c>
      <c r="AS42">
        <v>1</v>
      </c>
      <c r="AT42">
        <v>2</v>
      </c>
      <c r="AU42">
        <v>2</v>
      </c>
      <c r="AV42">
        <v>2</v>
      </c>
      <c r="AW42">
        <v>2</v>
      </c>
      <c r="AX42">
        <v>2</v>
      </c>
      <c r="AY42">
        <v>1</v>
      </c>
      <c r="AZ42">
        <v>1</v>
      </c>
      <c r="BA42">
        <v>2</v>
      </c>
      <c r="BB42">
        <v>1</v>
      </c>
      <c r="BC42">
        <v>2</v>
      </c>
      <c r="BD42">
        <v>2</v>
      </c>
      <c r="BE42">
        <v>1</v>
      </c>
      <c r="BF42">
        <v>0</v>
      </c>
      <c r="BG42">
        <v>1</v>
      </c>
      <c r="BH42">
        <v>1</v>
      </c>
      <c r="BI42">
        <v>0</v>
      </c>
      <c r="BJ42" t="s">
        <v>132</v>
      </c>
      <c r="BK42" t="s">
        <v>126</v>
      </c>
      <c r="BL42" t="s">
        <v>126</v>
      </c>
      <c r="BM42" t="s">
        <v>132</v>
      </c>
      <c r="BO42" t="s">
        <v>133</v>
      </c>
      <c r="BP42" t="s">
        <v>133</v>
      </c>
    </row>
    <row r="43" spans="1:69">
      <c r="A43">
        <v>24</v>
      </c>
      <c r="B43">
        <v>4</v>
      </c>
      <c r="C43" t="s">
        <v>123</v>
      </c>
      <c r="D43">
        <v>18</v>
      </c>
      <c r="E43" t="s">
        <v>71</v>
      </c>
      <c r="F43" t="s">
        <v>79</v>
      </c>
      <c r="G43" t="s">
        <v>47</v>
      </c>
      <c r="H43">
        <v>5</v>
      </c>
      <c r="I43" t="s">
        <v>48</v>
      </c>
      <c r="K43">
        <v>2</v>
      </c>
      <c r="L43">
        <v>3</v>
      </c>
      <c r="M43" t="s">
        <v>59</v>
      </c>
      <c r="N43">
        <v>2</v>
      </c>
      <c r="O43" t="s">
        <v>124</v>
      </c>
      <c r="P43">
        <v>2</v>
      </c>
      <c r="Q43" t="s">
        <v>67</v>
      </c>
      <c r="R43" t="s">
        <v>50</v>
      </c>
      <c r="S43">
        <v>1</v>
      </c>
      <c r="T43" t="s">
        <v>65</v>
      </c>
      <c r="U43">
        <v>2</v>
      </c>
      <c r="V43">
        <v>2</v>
      </c>
      <c r="W43">
        <v>3</v>
      </c>
      <c r="X43">
        <v>3</v>
      </c>
      <c r="Y43">
        <v>2</v>
      </c>
      <c r="Z43">
        <v>2</v>
      </c>
      <c r="AA43">
        <v>3</v>
      </c>
      <c r="AB43">
        <v>3</v>
      </c>
      <c r="AC43">
        <v>2</v>
      </c>
      <c r="AD43">
        <v>3</v>
      </c>
      <c r="AE43">
        <v>3</v>
      </c>
      <c r="AF43">
        <v>3</v>
      </c>
      <c r="AG43">
        <v>3</v>
      </c>
      <c r="AH43">
        <v>2</v>
      </c>
      <c r="AI43">
        <v>3</v>
      </c>
      <c r="AJ43">
        <v>3</v>
      </c>
      <c r="AK43">
        <v>2</v>
      </c>
      <c r="AL43">
        <v>3</v>
      </c>
      <c r="AM43">
        <v>3</v>
      </c>
      <c r="AN43">
        <v>3</v>
      </c>
      <c r="AO43">
        <v>3</v>
      </c>
      <c r="AP43">
        <v>2</v>
      </c>
      <c r="AQ43">
        <v>3</v>
      </c>
      <c r="AR43">
        <v>3</v>
      </c>
      <c r="AS43">
        <v>2</v>
      </c>
      <c r="AT43">
        <v>3</v>
      </c>
      <c r="AU43">
        <v>3</v>
      </c>
      <c r="AV43">
        <v>3</v>
      </c>
      <c r="AW43">
        <v>3</v>
      </c>
      <c r="AX43">
        <v>1</v>
      </c>
      <c r="AY43">
        <v>2</v>
      </c>
      <c r="AZ43">
        <v>2</v>
      </c>
      <c r="BA43">
        <v>1</v>
      </c>
      <c r="BB43">
        <v>2</v>
      </c>
      <c r="BC43">
        <v>2</v>
      </c>
      <c r="BD43">
        <v>2</v>
      </c>
      <c r="BE43">
        <v>2</v>
      </c>
      <c r="BF43">
        <v>1</v>
      </c>
      <c r="BG43">
        <v>3</v>
      </c>
      <c r="BH43">
        <v>3</v>
      </c>
      <c r="BI43">
        <v>1</v>
      </c>
      <c r="BJ43" t="s">
        <v>134</v>
      </c>
      <c r="BK43" t="s">
        <v>136</v>
      </c>
      <c r="BL43" t="s">
        <v>136</v>
      </c>
      <c r="BM43" t="s">
        <v>134</v>
      </c>
      <c r="BN43" t="s">
        <v>135</v>
      </c>
      <c r="BO43" t="s">
        <v>137</v>
      </c>
      <c r="BP43" t="s">
        <v>137</v>
      </c>
      <c r="BQ43" t="s">
        <v>135</v>
      </c>
    </row>
    <row r="44" spans="1:69">
      <c r="A44">
        <v>25</v>
      </c>
      <c r="B44">
        <v>4</v>
      </c>
      <c r="C44" t="s">
        <v>123</v>
      </c>
      <c r="D44">
        <v>20</v>
      </c>
      <c r="E44" t="s">
        <v>71</v>
      </c>
      <c r="F44" t="s">
        <v>79</v>
      </c>
      <c r="G44" t="s">
        <v>47</v>
      </c>
      <c r="H44">
        <v>5</v>
      </c>
      <c r="I44" t="s">
        <v>48</v>
      </c>
      <c r="K44">
        <v>0</v>
      </c>
      <c r="L44">
        <v>3</v>
      </c>
      <c r="M44" t="s">
        <v>49</v>
      </c>
      <c r="N44">
        <v>1</v>
      </c>
      <c r="O44" t="s">
        <v>124</v>
      </c>
      <c r="P44">
        <v>2</v>
      </c>
      <c r="Q44" t="s">
        <v>67</v>
      </c>
      <c r="R44" t="s">
        <v>50</v>
      </c>
      <c r="S44">
        <v>1</v>
      </c>
      <c r="T44" t="s">
        <v>65</v>
      </c>
      <c r="U44">
        <v>2</v>
      </c>
      <c r="V44">
        <v>2</v>
      </c>
      <c r="W44">
        <v>3</v>
      </c>
      <c r="X44">
        <v>3</v>
      </c>
      <c r="Y44">
        <v>2</v>
      </c>
      <c r="Z44">
        <v>2</v>
      </c>
      <c r="AA44">
        <v>3</v>
      </c>
      <c r="AB44">
        <v>3</v>
      </c>
      <c r="AC44">
        <v>2</v>
      </c>
      <c r="AD44">
        <v>3</v>
      </c>
      <c r="AE44">
        <v>3</v>
      </c>
      <c r="AF44">
        <v>3</v>
      </c>
      <c r="AG44">
        <v>3</v>
      </c>
      <c r="AH44">
        <v>2</v>
      </c>
      <c r="AI44">
        <v>3</v>
      </c>
      <c r="AJ44">
        <v>3</v>
      </c>
      <c r="AK44">
        <v>2</v>
      </c>
      <c r="AL44">
        <v>3</v>
      </c>
      <c r="AM44">
        <v>3</v>
      </c>
      <c r="AN44">
        <v>3</v>
      </c>
      <c r="AO44">
        <v>3</v>
      </c>
      <c r="AP44">
        <v>2</v>
      </c>
      <c r="AQ44">
        <v>3</v>
      </c>
      <c r="AR44">
        <v>3</v>
      </c>
      <c r="AS44">
        <v>2</v>
      </c>
      <c r="AT44">
        <v>3</v>
      </c>
      <c r="AU44">
        <v>3</v>
      </c>
      <c r="AV44">
        <v>3</v>
      </c>
      <c r="AW44">
        <v>3</v>
      </c>
      <c r="AX44">
        <v>1</v>
      </c>
      <c r="AY44">
        <v>2</v>
      </c>
      <c r="AZ44">
        <v>2</v>
      </c>
      <c r="BA44">
        <v>1</v>
      </c>
      <c r="BB44">
        <v>3</v>
      </c>
      <c r="BC44">
        <v>2</v>
      </c>
      <c r="BD44">
        <v>2</v>
      </c>
      <c r="BE44">
        <v>3</v>
      </c>
      <c r="BF44">
        <v>1</v>
      </c>
      <c r="BG44">
        <v>2</v>
      </c>
      <c r="BH44">
        <v>2</v>
      </c>
      <c r="BI44">
        <v>1</v>
      </c>
      <c r="BJ44" t="s">
        <v>138</v>
      </c>
      <c r="BK44" t="s">
        <v>140</v>
      </c>
      <c r="BL44" t="s">
        <v>140</v>
      </c>
      <c r="BM44" t="s">
        <v>138</v>
      </c>
      <c r="BN44" t="s">
        <v>139</v>
      </c>
      <c r="BO44" t="s">
        <v>141</v>
      </c>
      <c r="BP44" t="s">
        <v>141</v>
      </c>
      <c r="BQ44" t="s">
        <v>139</v>
      </c>
    </row>
    <row r="45" spans="1:69">
      <c r="A45">
        <v>27</v>
      </c>
      <c r="B45">
        <v>4</v>
      </c>
      <c r="C45" t="s">
        <v>123</v>
      </c>
      <c r="D45">
        <v>19</v>
      </c>
      <c r="E45" t="s">
        <v>71</v>
      </c>
      <c r="F45" t="s">
        <v>79</v>
      </c>
      <c r="G45" t="s">
        <v>47</v>
      </c>
      <c r="H45">
        <v>5</v>
      </c>
      <c r="I45" t="s">
        <v>48</v>
      </c>
      <c r="K45">
        <v>2</v>
      </c>
      <c r="L45">
        <v>2</v>
      </c>
      <c r="M45" t="s">
        <v>59</v>
      </c>
      <c r="N45">
        <v>0</v>
      </c>
      <c r="O45" t="s">
        <v>124</v>
      </c>
      <c r="P45">
        <v>2</v>
      </c>
      <c r="Q45" t="s">
        <v>55</v>
      </c>
      <c r="R45" t="s">
        <v>50</v>
      </c>
      <c r="S45">
        <v>1</v>
      </c>
      <c r="T45" t="s">
        <v>98</v>
      </c>
      <c r="U45">
        <v>2</v>
      </c>
      <c r="V45">
        <v>0</v>
      </c>
      <c r="W45">
        <v>3</v>
      </c>
      <c r="X45">
        <v>3</v>
      </c>
      <c r="Y45">
        <v>0</v>
      </c>
      <c r="Z45">
        <v>-1</v>
      </c>
      <c r="AA45">
        <v>3</v>
      </c>
      <c r="AB45">
        <v>3</v>
      </c>
      <c r="AC45">
        <v>-1</v>
      </c>
      <c r="AD45">
        <v>3</v>
      </c>
      <c r="AE45">
        <v>3</v>
      </c>
      <c r="AF45">
        <v>3</v>
      </c>
      <c r="AG45">
        <v>3</v>
      </c>
      <c r="AH45">
        <v>2</v>
      </c>
      <c r="AI45">
        <v>2</v>
      </c>
      <c r="AJ45">
        <v>2</v>
      </c>
      <c r="AK45">
        <v>2</v>
      </c>
      <c r="AL45">
        <v>1</v>
      </c>
      <c r="AM45">
        <v>2</v>
      </c>
      <c r="AN45">
        <v>2</v>
      </c>
      <c r="AO45">
        <v>1</v>
      </c>
      <c r="AP45">
        <v>1</v>
      </c>
      <c r="AQ45">
        <v>2</v>
      </c>
      <c r="AR45">
        <v>2</v>
      </c>
      <c r="AS45">
        <v>1</v>
      </c>
      <c r="AT45">
        <v>2</v>
      </c>
      <c r="AU45">
        <v>2</v>
      </c>
      <c r="AV45">
        <v>2</v>
      </c>
      <c r="AW45">
        <v>2</v>
      </c>
      <c r="AX45">
        <v>-1</v>
      </c>
      <c r="AY45">
        <v>2</v>
      </c>
      <c r="AZ45">
        <v>2</v>
      </c>
      <c r="BA45">
        <v>-1</v>
      </c>
      <c r="BB45">
        <v>1</v>
      </c>
      <c r="BC45">
        <v>2</v>
      </c>
      <c r="BD45">
        <v>2</v>
      </c>
      <c r="BE45">
        <v>1</v>
      </c>
      <c r="BF45">
        <v>0</v>
      </c>
      <c r="BG45">
        <v>3</v>
      </c>
      <c r="BH45">
        <v>3</v>
      </c>
      <c r="BI45">
        <v>0</v>
      </c>
      <c r="BJ45" t="s">
        <v>147</v>
      </c>
      <c r="BK45" t="s">
        <v>148</v>
      </c>
      <c r="BL45" t="s">
        <v>148</v>
      </c>
      <c r="BM45" t="s">
        <v>147</v>
      </c>
      <c r="BO45" t="s">
        <v>149</v>
      </c>
      <c r="BP45" t="s">
        <v>149</v>
      </c>
    </row>
    <row r="46" spans="1:69">
      <c r="A46">
        <v>28</v>
      </c>
      <c r="B46">
        <v>4</v>
      </c>
      <c r="C46" t="s">
        <v>123</v>
      </c>
      <c r="D46">
        <v>19</v>
      </c>
      <c r="E46" t="s">
        <v>58</v>
      </c>
      <c r="F46" t="s">
        <v>64</v>
      </c>
      <c r="G46" t="s">
        <v>47</v>
      </c>
      <c r="H46">
        <v>5</v>
      </c>
      <c r="I46" t="s">
        <v>48</v>
      </c>
      <c r="K46">
        <v>1</v>
      </c>
      <c r="L46">
        <v>3</v>
      </c>
      <c r="M46" t="s">
        <v>59</v>
      </c>
      <c r="N46">
        <v>0</v>
      </c>
      <c r="O46" t="s">
        <v>124</v>
      </c>
      <c r="P46">
        <v>2</v>
      </c>
      <c r="Q46" t="s">
        <v>65</v>
      </c>
      <c r="R46" t="s">
        <v>50</v>
      </c>
      <c r="S46">
        <v>1</v>
      </c>
      <c r="T46" t="s">
        <v>84</v>
      </c>
      <c r="U46">
        <v>2</v>
      </c>
      <c r="V46">
        <v>0</v>
      </c>
      <c r="W46">
        <v>2</v>
      </c>
      <c r="X46">
        <v>2</v>
      </c>
      <c r="Y46">
        <v>0</v>
      </c>
      <c r="Z46">
        <v>1</v>
      </c>
      <c r="AA46">
        <v>2</v>
      </c>
      <c r="AB46">
        <v>2</v>
      </c>
      <c r="AC46">
        <v>1</v>
      </c>
      <c r="AD46">
        <v>3</v>
      </c>
      <c r="AE46">
        <v>3</v>
      </c>
      <c r="AF46">
        <v>3</v>
      </c>
      <c r="AG46">
        <v>3</v>
      </c>
      <c r="AH46">
        <v>1</v>
      </c>
      <c r="AI46">
        <v>0</v>
      </c>
      <c r="AJ46">
        <v>0</v>
      </c>
      <c r="AK46">
        <v>1</v>
      </c>
      <c r="AL46">
        <v>0</v>
      </c>
      <c r="AM46">
        <v>1</v>
      </c>
      <c r="AN46">
        <v>1</v>
      </c>
      <c r="AO46">
        <v>0</v>
      </c>
      <c r="AP46">
        <v>-1</v>
      </c>
      <c r="AQ46">
        <v>-1</v>
      </c>
      <c r="AR46">
        <v>-1</v>
      </c>
      <c r="AS46">
        <v>-1</v>
      </c>
      <c r="AT46">
        <v>1</v>
      </c>
      <c r="AU46">
        <v>1</v>
      </c>
      <c r="AV46">
        <v>1</v>
      </c>
      <c r="AW46">
        <v>1</v>
      </c>
      <c r="AX46">
        <v>-2</v>
      </c>
      <c r="AY46">
        <v>-1</v>
      </c>
      <c r="AZ46">
        <v>-1</v>
      </c>
      <c r="BA46">
        <v>-2</v>
      </c>
      <c r="BB46">
        <v>0</v>
      </c>
      <c r="BC46">
        <v>0</v>
      </c>
      <c r="BD46">
        <v>0</v>
      </c>
      <c r="BE46">
        <v>0</v>
      </c>
      <c r="BF46">
        <v>-2</v>
      </c>
      <c r="BG46">
        <v>0</v>
      </c>
      <c r="BH46">
        <v>0</v>
      </c>
      <c r="BI46">
        <v>-2</v>
      </c>
      <c r="BJ46" t="s">
        <v>150</v>
      </c>
      <c r="BK46" t="s">
        <v>151</v>
      </c>
      <c r="BL46" t="s">
        <v>151</v>
      </c>
      <c r="BM46" t="s">
        <v>150</v>
      </c>
    </row>
    <row r="47" spans="1:69">
      <c r="A47">
        <v>29</v>
      </c>
      <c r="B47">
        <v>4</v>
      </c>
      <c r="C47" t="s">
        <v>123</v>
      </c>
      <c r="D47">
        <v>18</v>
      </c>
      <c r="E47" t="s">
        <v>58</v>
      </c>
      <c r="F47" t="s">
        <v>64</v>
      </c>
      <c r="G47" t="s">
        <v>47</v>
      </c>
      <c r="H47">
        <v>5</v>
      </c>
      <c r="I47" t="s">
        <v>48</v>
      </c>
      <c r="K47">
        <v>2</v>
      </c>
      <c r="L47">
        <v>3</v>
      </c>
      <c r="M47" t="s">
        <v>59</v>
      </c>
      <c r="N47">
        <v>2</v>
      </c>
      <c r="O47" t="s">
        <v>124</v>
      </c>
      <c r="P47">
        <v>2</v>
      </c>
      <c r="Q47" t="s">
        <v>65</v>
      </c>
      <c r="R47" t="s">
        <v>50</v>
      </c>
      <c r="S47">
        <v>1</v>
      </c>
      <c r="T47" t="s">
        <v>84</v>
      </c>
      <c r="U47">
        <v>2</v>
      </c>
      <c r="V47">
        <v>1</v>
      </c>
      <c r="W47">
        <v>2</v>
      </c>
      <c r="X47">
        <v>2</v>
      </c>
      <c r="Y47">
        <v>1</v>
      </c>
      <c r="Z47">
        <v>1</v>
      </c>
      <c r="AA47">
        <v>2</v>
      </c>
      <c r="AB47">
        <v>2</v>
      </c>
      <c r="AC47">
        <v>1</v>
      </c>
      <c r="AD47">
        <v>2</v>
      </c>
      <c r="AE47">
        <v>3</v>
      </c>
      <c r="AF47">
        <v>3</v>
      </c>
      <c r="AG47">
        <v>2</v>
      </c>
      <c r="AH47">
        <v>1</v>
      </c>
      <c r="AI47">
        <v>1</v>
      </c>
      <c r="AJ47">
        <v>1</v>
      </c>
      <c r="AK47">
        <v>1</v>
      </c>
      <c r="AL47">
        <v>0</v>
      </c>
      <c r="AM47">
        <v>1</v>
      </c>
      <c r="AN47">
        <v>1</v>
      </c>
      <c r="AO47">
        <v>0</v>
      </c>
      <c r="AP47">
        <v>1</v>
      </c>
      <c r="AQ47">
        <v>2</v>
      </c>
      <c r="AR47">
        <v>2</v>
      </c>
      <c r="AS47">
        <v>1</v>
      </c>
      <c r="AT47">
        <v>1</v>
      </c>
      <c r="AU47">
        <v>1</v>
      </c>
      <c r="AV47">
        <v>1</v>
      </c>
      <c r="AW47">
        <v>1</v>
      </c>
      <c r="AX47">
        <v>-1</v>
      </c>
      <c r="AY47">
        <v>1</v>
      </c>
      <c r="AZ47">
        <v>1</v>
      </c>
      <c r="BA47">
        <v>-1</v>
      </c>
      <c r="BB47">
        <v>1</v>
      </c>
      <c r="BC47">
        <v>2</v>
      </c>
      <c r="BD47">
        <v>2</v>
      </c>
      <c r="BE47">
        <v>1</v>
      </c>
      <c r="BF47">
        <v>0</v>
      </c>
      <c r="BG47">
        <v>1</v>
      </c>
      <c r="BH47">
        <v>1</v>
      </c>
      <c r="BI47">
        <v>0</v>
      </c>
      <c r="BJ47" t="s">
        <v>152</v>
      </c>
      <c r="BK47" t="s">
        <v>154</v>
      </c>
      <c r="BL47" t="s">
        <v>154</v>
      </c>
      <c r="BM47" t="s">
        <v>152</v>
      </c>
      <c r="BN47" t="s">
        <v>153</v>
      </c>
      <c r="BO47" t="s">
        <v>155</v>
      </c>
      <c r="BP47" t="s">
        <v>155</v>
      </c>
      <c r="BQ47" t="s">
        <v>153</v>
      </c>
    </row>
    <row r="48" spans="1:69">
      <c r="A48">
        <v>31</v>
      </c>
      <c r="B48">
        <v>4</v>
      </c>
      <c r="C48" t="s">
        <v>123</v>
      </c>
      <c r="D48">
        <v>22</v>
      </c>
      <c r="E48" t="s">
        <v>71</v>
      </c>
      <c r="F48" t="s">
        <v>79</v>
      </c>
      <c r="G48" t="s">
        <v>47</v>
      </c>
      <c r="H48">
        <v>5</v>
      </c>
      <c r="I48" t="s">
        <v>48</v>
      </c>
      <c r="K48">
        <v>1</v>
      </c>
      <c r="L48">
        <v>3</v>
      </c>
      <c r="M48" t="s">
        <v>59</v>
      </c>
      <c r="N48">
        <v>-2</v>
      </c>
      <c r="O48" t="s">
        <v>124</v>
      </c>
      <c r="P48">
        <v>2</v>
      </c>
      <c r="Q48" t="s">
        <v>51</v>
      </c>
      <c r="R48" t="s">
        <v>50</v>
      </c>
      <c r="S48">
        <v>1</v>
      </c>
      <c r="T48" t="s">
        <v>67</v>
      </c>
      <c r="U48">
        <v>2</v>
      </c>
      <c r="V48">
        <v>-1</v>
      </c>
      <c r="W48">
        <v>2</v>
      </c>
      <c r="X48">
        <v>2</v>
      </c>
      <c r="Y48">
        <v>-1</v>
      </c>
      <c r="Z48">
        <v>-1</v>
      </c>
      <c r="AA48">
        <v>2</v>
      </c>
      <c r="AB48">
        <v>2</v>
      </c>
      <c r="AC48">
        <v>-1</v>
      </c>
      <c r="AD48">
        <v>3</v>
      </c>
      <c r="AE48">
        <v>3</v>
      </c>
      <c r="AF48">
        <v>3</v>
      </c>
      <c r="AG48">
        <v>3</v>
      </c>
      <c r="AH48">
        <v>1</v>
      </c>
      <c r="AI48">
        <v>2</v>
      </c>
      <c r="AJ48">
        <v>2</v>
      </c>
      <c r="AK48">
        <v>1</v>
      </c>
      <c r="AL48">
        <v>-1</v>
      </c>
      <c r="AM48">
        <v>2</v>
      </c>
      <c r="AN48">
        <v>2</v>
      </c>
      <c r="AO48">
        <v>-1</v>
      </c>
      <c r="AP48">
        <v>1</v>
      </c>
      <c r="AQ48">
        <v>2</v>
      </c>
      <c r="AR48">
        <v>2</v>
      </c>
      <c r="AS48">
        <v>1</v>
      </c>
      <c r="AT48">
        <v>1</v>
      </c>
      <c r="AU48">
        <v>3</v>
      </c>
      <c r="AV48">
        <v>3</v>
      </c>
      <c r="AW48">
        <v>1</v>
      </c>
      <c r="AX48">
        <v>-1</v>
      </c>
      <c r="AY48">
        <v>2</v>
      </c>
      <c r="AZ48">
        <v>2</v>
      </c>
      <c r="BA48">
        <v>-1</v>
      </c>
      <c r="BB48">
        <v>1</v>
      </c>
      <c r="BC48">
        <v>2</v>
      </c>
      <c r="BD48">
        <v>2</v>
      </c>
      <c r="BE48">
        <v>1</v>
      </c>
      <c r="BF48">
        <v>1</v>
      </c>
      <c r="BG48">
        <v>3</v>
      </c>
      <c r="BH48">
        <v>3</v>
      </c>
      <c r="BI48">
        <v>1</v>
      </c>
      <c r="BJ48" t="s">
        <v>159</v>
      </c>
      <c r="BK48" t="s">
        <v>160</v>
      </c>
      <c r="BL48" t="s">
        <v>160</v>
      </c>
      <c r="BM48" t="s">
        <v>159</v>
      </c>
      <c r="BO48" t="s">
        <v>161</v>
      </c>
      <c r="BP48" t="s">
        <v>161</v>
      </c>
    </row>
    <row r="49" spans="1:69" s="8" customFormat="1">
      <c r="A49" s="8">
        <v>32</v>
      </c>
      <c r="B49" s="8">
        <v>4</v>
      </c>
      <c r="C49" s="8" t="s">
        <v>123</v>
      </c>
      <c r="D49" s="8">
        <v>20</v>
      </c>
      <c r="E49" s="8" t="s">
        <v>71</v>
      </c>
      <c r="F49" s="8" t="s">
        <v>79</v>
      </c>
      <c r="G49" s="8" t="s">
        <v>162</v>
      </c>
      <c r="H49" s="8">
        <v>1</v>
      </c>
      <c r="I49" s="8" t="s">
        <v>48</v>
      </c>
      <c r="K49" s="8">
        <v>2</v>
      </c>
      <c r="L49" s="8">
        <v>2</v>
      </c>
      <c r="M49" s="8" t="s">
        <v>59</v>
      </c>
      <c r="N49" s="8">
        <v>0</v>
      </c>
      <c r="O49" s="8" t="s">
        <v>124</v>
      </c>
      <c r="P49" s="8">
        <v>2</v>
      </c>
      <c r="Q49" s="8" t="s">
        <v>51</v>
      </c>
      <c r="R49" s="8" t="s">
        <v>50</v>
      </c>
      <c r="S49" s="8">
        <v>1</v>
      </c>
      <c r="T49" s="8" t="s">
        <v>67</v>
      </c>
      <c r="U49" s="8">
        <v>2</v>
      </c>
      <c r="V49" s="8">
        <v>-1</v>
      </c>
      <c r="W49" s="8">
        <v>2</v>
      </c>
      <c r="X49" s="8">
        <v>2</v>
      </c>
      <c r="Y49" s="8">
        <v>-1</v>
      </c>
      <c r="Z49" s="8">
        <v>0</v>
      </c>
      <c r="AA49" s="8">
        <v>2</v>
      </c>
      <c r="AB49" s="8">
        <v>2</v>
      </c>
      <c r="AC49" s="8">
        <v>0</v>
      </c>
      <c r="AD49" s="8">
        <v>3</v>
      </c>
      <c r="AE49" s="8">
        <v>3</v>
      </c>
      <c r="AF49" s="8">
        <v>3</v>
      </c>
      <c r="AG49" s="8">
        <v>3</v>
      </c>
      <c r="AH49" s="8">
        <v>2</v>
      </c>
      <c r="AI49" s="8">
        <v>2</v>
      </c>
      <c r="AJ49" s="8">
        <v>2</v>
      </c>
      <c r="AK49" s="8">
        <v>2</v>
      </c>
      <c r="AL49" s="8">
        <v>1</v>
      </c>
      <c r="AM49" s="8">
        <v>2</v>
      </c>
      <c r="AN49" s="8">
        <v>2</v>
      </c>
      <c r="AO49" s="8">
        <v>1</v>
      </c>
      <c r="AP49" s="8">
        <v>1</v>
      </c>
      <c r="AQ49" s="8">
        <v>2</v>
      </c>
      <c r="AR49" s="8">
        <v>2</v>
      </c>
      <c r="AS49" s="8">
        <v>1</v>
      </c>
      <c r="AT49" s="8">
        <v>1</v>
      </c>
      <c r="AU49" s="8">
        <v>2</v>
      </c>
      <c r="AV49" s="8">
        <v>2</v>
      </c>
      <c r="AW49" s="8">
        <v>1</v>
      </c>
      <c r="AX49" s="8">
        <v>2</v>
      </c>
      <c r="AY49" s="8">
        <v>1</v>
      </c>
      <c r="AZ49" s="8">
        <v>1</v>
      </c>
      <c r="BA49" s="8">
        <v>2</v>
      </c>
      <c r="BB49" s="8">
        <v>2</v>
      </c>
      <c r="BC49" s="8">
        <v>2</v>
      </c>
      <c r="BD49" s="8">
        <v>2</v>
      </c>
      <c r="BE49" s="8">
        <v>2</v>
      </c>
      <c r="BF49" s="8">
        <v>2</v>
      </c>
      <c r="BG49" s="8">
        <v>2</v>
      </c>
      <c r="BH49" s="8">
        <v>2</v>
      </c>
      <c r="BI49" s="8">
        <v>2</v>
      </c>
      <c r="BJ49" s="8" t="s">
        <v>163</v>
      </c>
      <c r="BK49" s="8" t="s">
        <v>164</v>
      </c>
      <c r="BL49" s="8" t="s">
        <v>164</v>
      </c>
      <c r="BM49" s="8" t="s">
        <v>163</v>
      </c>
    </row>
    <row r="50" spans="1:69">
      <c r="A50">
        <v>54</v>
      </c>
      <c r="B50">
        <v>5</v>
      </c>
      <c r="C50" t="s">
        <v>123</v>
      </c>
      <c r="D50">
        <v>25</v>
      </c>
      <c r="E50" t="s">
        <v>71</v>
      </c>
      <c r="F50" t="s">
        <v>79</v>
      </c>
      <c r="G50" t="s">
        <v>47</v>
      </c>
      <c r="H50">
        <v>5</v>
      </c>
      <c r="I50" t="s">
        <v>48</v>
      </c>
      <c r="K50">
        <v>2</v>
      </c>
      <c r="L50">
        <v>3</v>
      </c>
      <c r="M50" t="s">
        <v>59</v>
      </c>
      <c r="N50">
        <v>3</v>
      </c>
      <c r="O50" t="s">
        <v>124</v>
      </c>
      <c r="P50">
        <v>2</v>
      </c>
      <c r="Q50" t="s">
        <v>65</v>
      </c>
      <c r="R50" t="s">
        <v>50</v>
      </c>
      <c r="S50">
        <v>1</v>
      </c>
      <c r="T50" t="s">
        <v>84</v>
      </c>
      <c r="U50">
        <v>2</v>
      </c>
      <c r="V50">
        <v>-1</v>
      </c>
      <c r="W50">
        <v>2</v>
      </c>
      <c r="X50">
        <v>2</v>
      </c>
      <c r="Y50">
        <v>-1</v>
      </c>
      <c r="Z50">
        <v>-1</v>
      </c>
      <c r="AA50">
        <v>3</v>
      </c>
      <c r="AB50">
        <v>3</v>
      </c>
      <c r="AC50">
        <v>-1</v>
      </c>
      <c r="AD50">
        <v>3</v>
      </c>
      <c r="AE50">
        <v>3</v>
      </c>
      <c r="AF50">
        <v>3</v>
      </c>
      <c r="AG50">
        <v>3</v>
      </c>
      <c r="AH50">
        <v>2</v>
      </c>
      <c r="AI50">
        <v>3</v>
      </c>
      <c r="AJ50">
        <v>3</v>
      </c>
      <c r="AK50">
        <v>2</v>
      </c>
      <c r="AL50">
        <v>2</v>
      </c>
      <c r="AM50">
        <v>2</v>
      </c>
      <c r="AN50">
        <v>2</v>
      </c>
      <c r="AO50">
        <v>2</v>
      </c>
      <c r="AP50">
        <v>0</v>
      </c>
      <c r="AQ50">
        <v>1</v>
      </c>
      <c r="AR50">
        <v>1</v>
      </c>
      <c r="AS50">
        <v>0</v>
      </c>
      <c r="AT50">
        <v>1</v>
      </c>
      <c r="AU50">
        <v>1</v>
      </c>
      <c r="AV50">
        <v>1</v>
      </c>
      <c r="AW50">
        <v>1</v>
      </c>
      <c r="AX50">
        <v>0</v>
      </c>
      <c r="AY50">
        <v>0</v>
      </c>
      <c r="AZ50">
        <v>0</v>
      </c>
      <c r="BA50">
        <v>0</v>
      </c>
      <c r="BB50">
        <v>0</v>
      </c>
      <c r="BC50">
        <v>1</v>
      </c>
      <c r="BD50">
        <v>1</v>
      </c>
      <c r="BE50">
        <v>0</v>
      </c>
      <c r="BF50">
        <v>0</v>
      </c>
      <c r="BG50">
        <v>1</v>
      </c>
      <c r="BH50">
        <v>1</v>
      </c>
      <c r="BI50">
        <v>0</v>
      </c>
      <c r="BJ50" t="s">
        <v>225</v>
      </c>
      <c r="BK50" t="s">
        <v>226</v>
      </c>
      <c r="BL50" t="s">
        <v>226</v>
      </c>
      <c r="BM50" t="s">
        <v>225</v>
      </c>
    </row>
    <row r="51" spans="1:69" s="8" customFormat="1">
      <c r="A51" s="8">
        <v>55</v>
      </c>
      <c r="B51" s="8">
        <v>5</v>
      </c>
      <c r="C51" s="8" t="s">
        <v>123</v>
      </c>
      <c r="D51" s="8">
        <v>21</v>
      </c>
      <c r="E51" s="8" t="s">
        <v>71</v>
      </c>
      <c r="F51" s="8" t="s">
        <v>79</v>
      </c>
      <c r="G51" s="8" t="s">
        <v>80</v>
      </c>
      <c r="H51" s="8">
        <v>3</v>
      </c>
      <c r="I51" s="8" t="s">
        <v>48</v>
      </c>
      <c r="K51" s="8">
        <v>1</v>
      </c>
      <c r="L51" s="8">
        <v>1</v>
      </c>
      <c r="M51" s="8" t="s">
        <v>59</v>
      </c>
      <c r="N51" s="8">
        <v>2</v>
      </c>
      <c r="O51" s="8" t="s">
        <v>124</v>
      </c>
      <c r="P51" s="8">
        <v>2</v>
      </c>
      <c r="Q51" s="8" t="s">
        <v>65</v>
      </c>
      <c r="R51" s="8" t="s">
        <v>50</v>
      </c>
      <c r="S51" s="8">
        <v>1</v>
      </c>
      <c r="T51" s="8" t="s">
        <v>84</v>
      </c>
      <c r="U51" s="8">
        <v>2</v>
      </c>
      <c r="V51" s="8">
        <v>1</v>
      </c>
      <c r="W51" s="8">
        <v>3</v>
      </c>
      <c r="X51" s="8">
        <v>3</v>
      </c>
      <c r="Y51" s="8">
        <v>1</v>
      </c>
      <c r="Z51" s="8">
        <v>1</v>
      </c>
      <c r="AA51" s="8">
        <v>2</v>
      </c>
      <c r="AB51" s="8">
        <v>2</v>
      </c>
      <c r="AC51" s="8">
        <v>1</v>
      </c>
      <c r="AD51" s="8">
        <v>2</v>
      </c>
      <c r="AE51" s="8">
        <v>2</v>
      </c>
      <c r="AF51" s="8">
        <v>2</v>
      </c>
      <c r="AG51" s="8">
        <v>2</v>
      </c>
      <c r="AH51" s="8">
        <v>1</v>
      </c>
      <c r="AI51" s="8">
        <v>1</v>
      </c>
      <c r="AJ51" s="8">
        <v>1</v>
      </c>
      <c r="AK51" s="8">
        <v>1</v>
      </c>
      <c r="AL51" s="8">
        <v>0</v>
      </c>
      <c r="AM51" s="8">
        <v>0</v>
      </c>
      <c r="AN51" s="8">
        <v>0</v>
      </c>
      <c r="AO51" s="8">
        <v>0</v>
      </c>
      <c r="AP51" s="8">
        <v>0</v>
      </c>
      <c r="AQ51" s="8">
        <v>-1</v>
      </c>
      <c r="AR51" s="8">
        <v>-1</v>
      </c>
      <c r="AS51" s="8">
        <v>0</v>
      </c>
      <c r="AT51" s="8">
        <v>0</v>
      </c>
      <c r="AU51" s="8">
        <v>1</v>
      </c>
      <c r="AV51" s="8">
        <v>1</v>
      </c>
      <c r="AW51" s="8">
        <v>0</v>
      </c>
      <c r="AX51" s="8">
        <v>0</v>
      </c>
      <c r="AY51" s="8">
        <v>-1</v>
      </c>
      <c r="AZ51" s="8">
        <v>-1</v>
      </c>
      <c r="BA51" s="8">
        <v>0</v>
      </c>
      <c r="BB51" s="8">
        <v>1</v>
      </c>
      <c r="BC51" s="8">
        <v>-1</v>
      </c>
      <c r="BD51" s="8">
        <v>-1</v>
      </c>
      <c r="BE51" s="8">
        <v>1</v>
      </c>
      <c r="BF51" s="8">
        <v>1</v>
      </c>
      <c r="BG51" s="8">
        <v>-1</v>
      </c>
      <c r="BH51" s="8">
        <v>-1</v>
      </c>
      <c r="BI51" s="8">
        <v>1</v>
      </c>
      <c r="BJ51" s="8" t="s">
        <v>227</v>
      </c>
      <c r="BK51" s="8" t="s">
        <v>229</v>
      </c>
      <c r="BL51" s="8" t="s">
        <v>229</v>
      </c>
      <c r="BM51" s="8" t="s">
        <v>227</v>
      </c>
      <c r="BN51" s="8" t="s">
        <v>228</v>
      </c>
      <c r="BQ51" s="8" t="s">
        <v>228</v>
      </c>
    </row>
    <row r="52" spans="1:69">
      <c r="A52">
        <v>56</v>
      </c>
      <c r="B52">
        <v>5</v>
      </c>
      <c r="C52" t="s">
        <v>123</v>
      </c>
      <c r="D52">
        <v>20</v>
      </c>
      <c r="E52" t="s">
        <v>71</v>
      </c>
      <c r="F52" t="s">
        <v>79</v>
      </c>
      <c r="G52" t="s">
        <v>47</v>
      </c>
      <c r="H52">
        <v>5</v>
      </c>
      <c r="I52" t="s">
        <v>48</v>
      </c>
      <c r="K52">
        <v>1</v>
      </c>
      <c r="L52">
        <v>3</v>
      </c>
      <c r="M52" t="s">
        <v>59</v>
      </c>
      <c r="N52">
        <v>1</v>
      </c>
      <c r="O52" t="s">
        <v>124</v>
      </c>
      <c r="P52">
        <v>2</v>
      </c>
      <c r="Q52" t="s">
        <v>65</v>
      </c>
      <c r="R52" t="s">
        <v>50</v>
      </c>
      <c r="S52">
        <v>1</v>
      </c>
      <c r="T52" t="s">
        <v>84</v>
      </c>
      <c r="U52">
        <v>2</v>
      </c>
      <c r="V52">
        <v>1</v>
      </c>
      <c r="W52">
        <v>3</v>
      </c>
      <c r="X52">
        <v>3</v>
      </c>
      <c r="Y52">
        <v>1</v>
      </c>
      <c r="Z52">
        <v>1</v>
      </c>
      <c r="AA52">
        <v>2</v>
      </c>
      <c r="AB52">
        <v>2</v>
      </c>
      <c r="AC52">
        <v>1</v>
      </c>
      <c r="AD52">
        <v>2</v>
      </c>
      <c r="AE52">
        <v>2</v>
      </c>
      <c r="AF52">
        <v>2</v>
      </c>
      <c r="AG52">
        <v>2</v>
      </c>
      <c r="AH52">
        <v>1</v>
      </c>
      <c r="AI52">
        <v>2</v>
      </c>
      <c r="AJ52">
        <v>2</v>
      </c>
      <c r="AK52">
        <v>1</v>
      </c>
      <c r="AL52">
        <v>1</v>
      </c>
      <c r="AM52">
        <v>1</v>
      </c>
      <c r="AN52">
        <v>1</v>
      </c>
      <c r="AO52">
        <v>1</v>
      </c>
      <c r="AP52">
        <v>0</v>
      </c>
      <c r="AQ52">
        <v>2</v>
      </c>
      <c r="AR52">
        <v>2</v>
      </c>
      <c r="AS52">
        <v>0</v>
      </c>
      <c r="AT52">
        <v>1</v>
      </c>
      <c r="AU52">
        <v>1</v>
      </c>
      <c r="AV52">
        <v>1</v>
      </c>
      <c r="AW52">
        <v>1</v>
      </c>
      <c r="AX52">
        <v>0</v>
      </c>
      <c r="AY52">
        <v>1</v>
      </c>
      <c r="AZ52">
        <v>1</v>
      </c>
      <c r="BA52">
        <v>0</v>
      </c>
      <c r="BB52">
        <v>1</v>
      </c>
      <c r="BC52">
        <v>1</v>
      </c>
      <c r="BD52">
        <v>1</v>
      </c>
      <c r="BE52">
        <v>1</v>
      </c>
      <c r="BF52">
        <v>-1</v>
      </c>
      <c r="BG52">
        <v>0</v>
      </c>
      <c r="BH52">
        <v>0</v>
      </c>
      <c r="BI52">
        <v>-1</v>
      </c>
      <c r="BJ52" t="s">
        <v>230</v>
      </c>
      <c r="BK52" t="s">
        <v>231</v>
      </c>
      <c r="BL52" t="s">
        <v>231</v>
      </c>
      <c r="BM52" t="s">
        <v>230</v>
      </c>
      <c r="BO52" t="s">
        <v>232</v>
      </c>
      <c r="BP52" t="s">
        <v>232</v>
      </c>
    </row>
    <row r="53" spans="1:69">
      <c r="A53">
        <v>57</v>
      </c>
      <c r="B53">
        <v>5</v>
      </c>
      <c r="C53" t="s">
        <v>123</v>
      </c>
      <c r="D53">
        <v>21</v>
      </c>
      <c r="E53" t="s">
        <v>71</v>
      </c>
      <c r="F53" t="s">
        <v>79</v>
      </c>
      <c r="G53" t="s">
        <v>47</v>
      </c>
      <c r="H53">
        <v>5</v>
      </c>
      <c r="I53" t="s">
        <v>48</v>
      </c>
      <c r="K53">
        <v>2</v>
      </c>
      <c r="L53">
        <v>3</v>
      </c>
      <c r="M53" t="s">
        <v>59</v>
      </c>
      <c r="N53">
        <v>3</v>
      </c>
      <c r="O53" t="s">
        <v>124</v>
      </c>
      <c r="P53">
        <v>2</v>
      </c>
      <c r="Q53" t="s">
        <v>65</v>
      </c>
      <c r="R53" t="s">
        <v>50</v>
      </c>
      <c r="S53">
        <v>1</v>
      </c>
      <c r="T53" t="s">
        <v>84</v>
      </c>
      <c r="U53">
        <v>2</v>
      </c>
      <c r="V53">
        <v>0</v>
      </c>
      <c r="W53">
        <v>3</v>
      </c>
      <c r="X53">
        <v>3</v>
      </c>
      <c r="Y53">
        <v>0</v>
      </c>
      <c r="Z53">
        <v>0</v>
      </c>
      <c r="AA53">
        <v>3</v>
      </c>
      <c r="AB53">
        <v>3</v>
      </c>
      <c r="AC53">
        <v>0</v>
      </c>
      <c r="AD53">
        <v>3</v>
      </c>
      <c r="AE53">
        <v>3</v>
      </c>
      <c r="AF53">
        <v>3</v>
      </c>
      <c r="AG53">
        <v>3</v>
      </c>
      <c r="AH53">
        <v>2</v>
      </c>
      <c r="AI53">
        <v>3</v>
      </c>
      <c r="AJ53">
        <v>3</v>
      </c>
      <c r="AK53">
        <v>2</v>
      </c>
      <c r="AL53">
        <v>-2</v>
      </c>
      <c r="AM53">
        <v>0</v>
      </c>
      <c r="AN53">
        <v>0</v>
      </c>
      <c r="AO53">
        <v>-2</v>
      </c>
      <c r="AP53">
        <v>0</v>
      </c>
      <c r="AQ53">
        <v>0</v>
      </c>
      <c r="AR53">
        <v>0</v>
      </c>
      <c r="AS53">
        <v>0</v>
      </c>
      <c r="AT53">
        <v>2</v>
      </c>
      <c r="AU53">
        <v>1</v>
      </c>
      <c r="AV53">
        <v>1</v>
      </c>
      <c r="AW53">
        <v>2</v>
      </c>
      <c r="AX53">
        <v>-3</v>
      </c>
      <c r="AY53">
        <v>-2</v>
      </c>
      <c r="AZ53">
        <v>-2</v>
      </c>
      <c r="BA53">
        <v>-3</v>
      </c>
      <c r="BB53">
        <v>1</v>
      </c>
      <c r="BC53">
        <v>1</v>
      </c>
      <c r="BD53">
        <v>1</v>
      </c>
      <c r="BE53">
        <v>1</v>
      </c>
      <c r="BF53">
        <v>1</v>
      </c>
      <c r="BG53">
        <v>2</v>
      </c>
      <c r="BH53">
        <v>2</v>
      </c>
      <c r="BI53">
        <v>1</v>
      </c>
      <c r="BJ53" t="s">
        <v>233</v>
      </c>
      <c r="BK53" t="s">
        <v>234</v>
      </c>
      <c r="BL53" t="s">
        <v>234</v>
      </c>
      <c r="BM53" t="s">
        <v>233</v>
      </c>
    </row>
    <row r="54" spans="1:69">
      <c r="A54">
        <v>58</v>
      </c>
      <c r="B54">
        <v>5</v>
      </c>
      <c r="C54" t="s">
        <v>123</v>
      </c>
      <c r="D54">
        <v>20</v>
      </c>
      <c r="E54" t="s">
        <v>58</v>
      </c>
      <c r="F54" t="s">
        <v>64</v>
      </c>
      <c r="G54" t="s">
        <v>47</v>
      </c>
      <c r="H54">
        <v>5</v>
      </c>
      <c r="I54" t="s">
        <v>48</v>
      </c>
      <c r="K54">
        <v>2</v>
      </c>
      <c r="L54">
        <v>2</v>
      </c>
      <c r="M54" t="s">
        <v>59</v>
      </c>
      <c r="N54">
        <v>0</v>
      </c>
      <c r="O54" t="s">
        <v>124</v>
      </c>
      <c r="P54">
        <v>2</v>
      </c>
      <c r="Q54" t="s">
        <v>84</v>
      </c>
      <c r="R54" t="s">
        <v>50</v>
      </c>
      <c r="S54">
        <v>1</v>
      </c>
      <c r="T54" t="s">
        <v>55</v>
      </c>
      <c r="U54">
        <v>2</v>
      </c>
      <c r="V54">
        <v>1</v>
      </c>
      <c r="W54">
        <v>2</v>
      </c>
      <c r="X54">
        <v>2</v>
      </c>
      <c r="Y54">
        <v>1</v>
      </c>
      <c r="Z54">
        <v>2</v>
      </c>
      <c r="AA54">
        <v>2</v>
      </c>
      <c r="AB54">
        <v>2</v>
      </c>
      <c r="AC54">
        <v>2</v>
      </c>
      <c r="AD54">
        <v>2</v>
      </c>
      <c r="AE54">
        <v>2</v>
      </c>
      <c r="AF54">
        <v>2</v>
      </c>
      <c r="AG54">
        <v>2</v>
      </c>
      <c r="AH54">
        <v>1</v>
      </c>
      <c r="AI54">
        <v>2</v>
      </c>
      <c r="AJ54">
        <v>2</v>
      </c>
      <c r="AK54">
        <v>1</v>
      </c>
      <c r="AL54">
        <v>1</v>
      </c>
      <c r="AM54">
        <v>2</v>
      </c>
      <c r="AN54">
        <v>2</v>
      </c>
      <c r="AO54">
        <v>1</v>
      </c>
      <c r="AP54">
        <v>1</v>
      </c>
      <c r="AQ54">
        <v>2</v>
      </c>
      <c r="AR54">
        <v>2</v>
      </c>
      <c r="AS54">
        <v>1</v>
      </c>
      <c r="AT54">
        <v>1</v>
      </c>
      <c r="AU54">
        <v>2</v>
      </c>
      <c r="AV54">
        <v>2</v>
      </c>
      <c r="AW54">
        <v>1</v>
      </c>
      <c r="AX54">
        <v>1</v>
      </c>
      <c r="AY54">
        <v>1</v>
      </c>
      <c r="AZ54">
        <v>1</v>
      </c>
      <c r="BA54">
        <v>1</v>
      </c>
      <c r="BB54">
        <v>1</v>
      </c>
      <c r="BC54">
        <v>2</v>
      </c>
      <c r="BD54">
        <v>2</v>
      </c>
      <c r="BE54">
        <v>1</v>
      </c>
      <c r="BF54">
        <v>1</v>
      </c>
      <c r="BG54">
        <v>1</v>
      </c>
      <c r="BH54">
        <v>1</v>
      </c>
      <c r="BI54">
        <v>1</v>
      </c>
      <c r="BJ54" t="s">
        <v>235</v>
      </c>
      <c r="BK54" t="s">
        <v>236</v>
      </c>
      <c r="BL54" t="s">
        <v>236</v>
      </c>
      <c r="BM54" t="s">
        <v>235</v>
      </c>
    </row>
    <row r="55" spans="1:69">
      <c r="A55">
        <v>59</v>
      </c>
      <c r="B55">
        <v>5</v>
      </c>
      <c r="C55" t="s">
        <v>123</v>
      </c>
      <c r="D55">
        <v>21</v>
      </c>
      <c r="E55" t="s">
        <v>58</v>
      </c>
      <c r="F55" t="s">
        <v>64</v>
      </c>
      <c r="G55" t="s">
        <v>47</v>
      </c>
      <c r="H55">
        <v>5</v>
      </c>
      <c r="I55" t="s">
        <v>48</v>
      </c>
      <c r="K55">
        <v>3</v>
      </c>
      <c r="L55">
        <v>3</v>
      </c>
      <c r="M55" t="s">
        <v>59</v>
      </c>
      <c r="N55">
        <v>3</v>
      </c>
      <c r="O55" t="s">
        <v>124</v>
      </c>
      <c r="P55">
        <v>2</v>
      </c>
      <c r="Q55" t="s">
        <v>84</v>
      </c>
      <c r="R55" t="s">
        <v>50</v>
      </c>
      <c r="S55">
        <v>1</v>
      </c>
      <c r="T55" t="s">
        <v>55</v>
      </c>
      <c r="U55">
        <v>2</v>
      </c>
      <c r="V55">
        <v>1</v>
      </c>
      <c r="W55">
        <v>1</v>
      </c>
      <c r="X55">
        <v>1</v>
      </c>
      <c r="Y55">
        <v>1</v>
      </c>
      <c r="Z55">
        <v>1</v>
      </c>
      <c r="AA55">
        <v>2</v>
      </c>
      <c r="AB55">
        <v>2</v>
      </c>
      <c r="AC55">
        <v>1</v>
      </c>
      <c r="AD55">
        <v>2</v>
      </c>
      <c r="AE55">
        <v>2</v>
      </c>
      <c r="AF55">
        <v>2</v>
      </c>
      <c r="AG55">
        <v>2</v>
      </c>
      <c r="AH55">
        <v>1</v>
      </c>
      <c r="AI55">
        <v>1</v>
      </c>
      <c r="AJ55">
        <v>1</v>
      </c>
      <c r="AK55">
        <v>1</v>
      </c>
      <c r="AL55">
        <v>2</v>
      </c>
      <c r="AM55">
        <v>1</v>
      </c>
      <c r="AN55">
        <v>1</v>
      </c>
      <c r="AO55">
        <v>2</v>
      </c>
      <c r="AP55">
        <v>1</v>
      </c>
      <c r="AQ55">
        <v>0</v>
      </c>
      <c r="AR55">
        <v>0</v>
      </c>
      <c r="AS55">
        <v>1</v>
      </c>
      <c r="AT55">
        <v>0</v>
      </c>
      <c r="AU55">
        <v>0</v>
      </c>
      <c r="AV55">
        <v>0</v>
      </c>
      <c r="AW55">
        <v>0</v>
      </c>
      <c r="AX55">
        <v>-1</v>
      </c>
      <c r="AY55">
        <v>0</v>
      </c>
      <c r="AZ55">
        <v>0</v>
      </c>
      <c r="BA55">
        <v>-1</v>
      </c>
      <c r="BB55">
        <v>1</v>
      </c>
      <c r="BC55">
        <v>1</v>
      </c>
      <c r="BD55">
        <v>1</v>
      </c>
      <c r="BE55">
        <v>1</v>
      </c>
      <c r="BF55">
        <v>0</v>
      </c>
      <c r="BG55">
        <v>1</v>
      </c>
      <c r="BH55">
        <v>1</v>
      </c>
      <c r="BI55">
        <v>0</v>
      </c>
      <c r="BJ55" t="s">
        <v>237</v>
      </c>
      <c r="BM55" t="s">
        <v>237</v>
      </c>
    </row>
    <row r="56" spans="1:69">
      <c r="A56">
        <v>60</v>
      </c>
      <c r="B56">
        <v>5</v>
      </c>
      <c r="C56" t="s">
        <v>123</v>
      </c>
      <c r="D56">
        <v>22</v>
      </c>
      <c r="E56" t="s">
        <v>71</v>
      </c>
      <c r="F56" t="s">
        <v>79</v>
      </c>
      <c r="G56" t="s">
        <v>47</v>
      </c>
      <c r="H56">
        <v>5</v>
      </c>
      <c r="I56" t="s">
        <v>48</v>
      </c>
      <c r="K56">
        <v>3</v>
      </c>
      <c r="L56">
        <v>2</v>
      </c>
      <c r="M56" t="s">
        <v>59</v>
      </c>
      <c r="N56">
        <v>1</v>
      </c>
      <c r="O56" t="s">
        <v>124</v>
      </c>
      <c r="P56">
        <v>2</v>
      </c>
      <c r="Q56" t="s">
        <v>84</v>
      </c>
      <c r="R56" t="s">
        <v>50</v>
      </c>
      <c r="S56">
        <v>1</v>
      </c>
      <c r="T56" t="s">
        <v>55</v>
      </c>
      <c r="U56">
        <v>2</v>
      </c>
      <c r="V56">
        <v>-2</v>
      </c>
      <c r="W56">
        <v>2</v>
      </c>
      <c r="X56">
        <v>2</v>
      </c>
      <c r="Y56">
        <v>-2</v>
      </c>
      <c r="Z56">
        <v>-1</v>
      </c>
      <c r="AA56">
        <v>2</v>
      </c>
      <c r="AB56">
        <v>2</v>
      </c>
      <c r="AC56">
        <v>-1</v>
      </c>
      <c r="AD56">
        <v>2</v>
      </c>
      <c r="AE56">
        <v>3</v>
      </c>
      <c r="AF56">
        <v>3</v>
      </c>
      <c r="AG56">
        <v>2</v>
      </c>
      <c r="AH56">
        <v>2</v>
      </c>
      <c r="AI56">
        <v>2</v>
      </c>
      <c r="AJ56">
        <v>2</v>
      </c>
      <c r="AK56">
        <v>2</v>
      </c>
      <c r="AL56">
        <v>1</v>
      </c>
      <c r="AM56">
        <v>2</v>
      </c>
      <c r="AN56">
        <v>2</v>
      </c>
      <c r="AO56">
        <v>1</v>
      </c>
      <c r="AP56">
        <v>0</v>
      </c>
      <c r="AQ56">
        <v>2</v>
      </c>
      <c r="AR56">
        <v>2</v>
      </c>
      <c r="AS56">
        <v>0</v>
      </c>
      <c r="AT56">
        <v>0</v>
      </c>
      <c r="AU56">
        <v>1</v>
      </c>
      <c r="AV56">
        <v>1</v>
      </c>
      <c r="AW56">
        <v>0</v>
      </c>
      <c r="AX56">
        <v>1</v>
      </c>
      <c r="AY56">
        <v>2</v>
      </c>
      <c r="AZ56">
        <v>2</v>
      </c>
      <c r="BA56">
        <v>1</v>
      </c>
      <c r="BB56">
        <v>1</v>
      </c>
      <c r="BC56">
        <v>1</v>
      </c>
      <c r="BD56">
        <v>1</v>
      </c>
      <c r="BE56">
        <v>1</v>
      </c>
      <c r="BF56">
        <v>1</v>
      </c>
      <c r="BG56">
        <v>2</v>
      </c>
      <c r="BH56">
        <v>2</v>
      </c>
      <c r="BI56">
        <v>1</v>
      </c>
      <c r="BJ56" t="s">
        <v>238</v>
      </c>
      <c r="BK56" t="s">
        <v>239</v>
      </c>
      <c r="BL56" t="s">
        <v>239</v>
      </c>
      <c r="BM56" t="s">
        <v>238</v>
      </c>
    </row>
    <row r="57" spans="1:69">
      <c r="A57">
        <v>62</v>
      </c>
      <c r="B57">
        <v>5</v>
      </c>
      <c r="C57" t="s">
        <v>123</v>
      </c>
      <c r="D57">
        <v>21</v>
      </c>
      <c r="E57" t="s">
        <v>71</v>
      </c>
      <c r="F57" t="s">
        <v>79</v>
      </c>
      <c r="G57" t="s">
        <v>47</v>
      </c>
      <c r="H57">
        <v>5</v>
      </c>
      <c r="I57" t="s">
        <v>48</v>
      </c>
      <c r="K57">
        <v>1</v>
      </c>
      <c r="L57">
        <v>3</v>
      </c>
      <c r="M57" t="s">
        <v>59</v>
      </c>
      <c r="N57">
        <v>2</v>
      </c>
      <c r="O57" t="s">
        <v>124</v>
      </c>
      <c r="P57">
        <v>2</v>
      </c>
      <c r="Q57" t="s">
        <v>84</v>
      </c>
      <c r="R57" t="s">
        <v>50</v>
      </c>
      <c r="S57">
        <v>1</v>
      </c>
      <c r="T57" t="s">
        <v>55</v>
      </c>
      <c r="U57">
        <v>2</v>
      </c>
      <c r="V57">
        <v>-2</v>
      </c>
      <c r="W57">
        <v>2</v>
      </c>
      <c r="X57">
        <v>2</v>
      </c>
      <c r="Y57">
        <v>-2</v>
      </c>
      <c r="Z57">
        <v>-2</v>
      </c>
      <c r="AA57">
        <v>2</v>
      </c>
      <c r="AB57">
        <v>2</v>
      </c>
      <c r="AC57">
        <v>-2</v>
      </c>
      <c r="AD57">
        <v>2</v>
      </c>
      <c r="AE57">
        <v>2</v>
      </c>
      <c r="AF57">
        <v>2</v>
      </c>
      <c r="AG57">
        <v>2</v>
      </c>
      <c r="AH57">
        <v>1</v>
      </c>
      <c r="AI57">
        <v>1</v>
      </c>
      <c r="AJ57">
        <v>1</v>
      </c>
      <c r="AK57">
        <v>1</v>
      </c>
      <c r="AL57">
        <v>-2</v>
      </c>
      <c r="AM57">
        <v>2</v>
      </c>
      <c r="AN57">
        <v>2</v>
      </c>
      <c r="AO57">
        <v>-2</v>
      </c>
      <c r="AP57">
        <v>1</v>
      </c>
      <c r="AQ57">
        <v>1</v>
      </c>
      <c r="AR57">
        <v>1</v>
      </c>
      <c r="AS57">
        <v>1</v>
      </c>
      <c r="AT57">
        <v>1</v>
      </c>
      <c r="AU57">
        <v>1</v>
      </c>
      <c r="AV57">
        <v>1</v>
      </c>
      <c r="AW57">
        <v>1</v>
      </c>
      <c r="AX57">
        <v>0</v>
      </c>
      <c r="AY57">
        <v>1</v>
      </c>
      <c r="AZ57">
        <v>1</v>
      </c>
      <c r="BA57">
        <v>0</v>
      </c>
      <c r="BB57">
        <v>1</v>
      </c>
      <c r="BC57">
        <v>1</v>
      </c>
      <c r="BD57">
        <v>1</v>
      </c>
      <c r="BE57">
        <v>1</v>
      </c>
      <c r="BF57">
        <v>0</v>
      </c>
      <c r="BG57">
        <v>1</v>
      </c>
      <c r="BH57">
        <v>1</v>
      </c>
      <c r="BI57">
        <v>0</v>
      </c>
      <c r="BJ57" t="s">
        <v>243</v>
      </c>
      <c r="BK57" t="s">
        <v>236</v>
      </c>
      <c r="BL57" t="s">
        <v>236</v>
      </c>
      <c r="BM57" t="s">
        <v>243</v>
      </c>
      <c r="BN57" t="s">
        <v>244</v>
      </c>
      <c r="BQ57" t="s">
        <v>244</v>
      </c>
    </row>
    <row r="58" spans="1:69">
      <c r="A58">
        <v>63</v>
      </c>
      <c r="B58">
        <v>5</v>
      </c>
      <c r="C58" t="s">
        <v>123</v>
      </c>
      <c r="D58">
        <v>20</v>
      </c>
      <c r="E58" t="s">
        <v>71</v>
      </c>
      <c r="F58" t="s">
        <v>79</v>
      </c>
      <c r="G58" t="s">
        <v>47</v>
      </c>
      <c r="H58">
        <v>5</v>
      </c>
      <c r="I58" t="s">
        <v>48</v>
      </c>
      <c r="K58">
        <v>2</v>
      </c>
      <c r="L58">
        <v>3</v>
      </c>
      <c r="M58" t="s">
        <v>59</v>
      </c>
      <c r="N58">
        <v>3</v>
      </c>
      <c r="O58" t="s">
        <v>124</v>
      </c>
      <c r="P58">
        <v>2</v>
      </c>
      <c r="Q58" t="s">
        <v>51</v>
      </c>
      <c r="R58" t="s">
        <v>50</v>
      </c>
      <c r="S58">
        <v>1</v>
      </c>
      <c r="T58" t="s">
        <v>67</v>
      </c>
      <c r="U58">
        <v>2</v>
      </c>
      <c r="V58">
        <v>2</v>
      </c>
      <c r="W58">
        <v>3</v>
      </c>
      <c r="X58">
        <v>3</v>
      </c>
      <c r="Y58">
        <v>2</v>
      </c>
      <c r="Z58">
        <v>2</v>
      </c>
      <c r="AA58">
        <v>3</v>
      </c>
      <c r="AB58">
        <v>3</v>
      </c>
      <c r="AC58">
        <v>2</v>
      </c>
      <c r="AD58">
        <v>3</v>
      </c>
      <c r="AE58">
        <v>2</v>
      </c>
      <c r="AF58">
        <v>2</v>
      </c>
      <c r="AG58">
        <v>3</v>
      </c>
      <c r="AH58">
        <v>2</v>
      </c>
      <c r="AI58">
        <v>1</v>
      </c>
      <c r="AJ58">
        <v>1</v>
      </c>
      <c r="AK58">
        <v>2</v>
      </c>
      <c r="AL58">
        <v>2</v>
      </c>
      <c r="AM58">
        <v>2</v>
      </c>
      <c r="AN58">
        <v>2</v>
      </c>
      <c r="AO58">
        <v>2</v>
      </c>
      <c r="AP58">
        <v>0</v>
      </c>
      <c r="AQ58">
        <v>1</v>
      </c>
      <c r="AR58">
        <v>1</v>
      </c>
      <c r="AS58">
        <v>0</v>
      </c>
      <c r="AT58">
        <v>1</v>
      </c>
      <c r="AU58">
        <v>0</v>
      </c>
      <c r="AV58">
        <v>0</v>
      </c>
      <c r="AW58">
        <v>1</v>
      </c>
      <c r="AX58">
        <v>1</v>
      </c>
      <c r="AY58">
        <v>0</v>
      </c>
      <c r="AZ58">
        <v>0</v>
      </c>
      <c r="BA58">
        <v>1</v>
      </c>
      <c r="BB58">
        <v>2</v>
      </c>
      <c r="BC58">
        <v>1</v>
      </c>
      <c r="BD58">
        <v>1</v>
      </c>
      <c r="BE58">
        <v>2</v>
      </c>
      <c r="BF58">
        <v>2</v>
      </c>
      <c r="BG58">
        <v>2</v>
      </c>
      <c r="BH58">
        <v>2</v>
      </c>
      <c r="BI58">
        <v>2</v>
      </c>
      <c r="BJ58" t="s">
        <v>245</v>
      </c>
      <c r="BK58" t="s">
        <v>246</v>
      </c>
      <c r="BL58" t="s">
        <v>246</v>
      </c>
      <c r="BM58" t="s">
        <v>245</v>
      </c>
      <c r="BO58" t="s">
        <v>247</v>
      </c>
      <c r="BP58" t="s">
        <v>247</v>
      </c>
    </row>
    <row r="59" spans="1:69">
      <c r="A59">
        <v>64</v>
      </c>
      <c r="B59">
        <v>5</v>
      </c>
      <c r="C59" t="s">
        <v>123</v>
      </c>
      <c r="D59">
        <v>21</v>
      </c>
      <c r="E59" t="s">
        <v>71</v>
      </c>
      <c r="F59" t="s">
        <v>79</v>
      </c>
      <c r="G59" t="s">
        <v>47</v>
      </c>
      <c r="H59">
        <v>5</v>
      </c>
      <c r="I59" t="s">
        <v>48</v>
      </c>
      <c r="K59">
        <v>3</v>
      </c>
      <c r="L59">
        <v>3</v>
      </c>
      <c r="M59" t="s">
        <v>59</v>
      </c>
      <c r="N59">
        <v>3</v>
      </c>
      <c r="O59" t="s">
        <v>124</v>
      </c>
      <c r="P59">
        <v>2</v>
      </c>
      <c r="Q59" t="s">
        <v>51</v>
      </c>
      <c r="R59" t="s">
        <v>50</v>
      </c>
      <c r="S59">
        <v>1</v>
      </c>
      <c r="T59" t="s">
        <v>67</v>
      </c>
      <c r="U59">
        <v>2</v>
      </c>
      <c r="V59">
        <v>1</v>
      </c>
      <c r="W59">
        <v>3</v>
      </c>
      <c r="X59">
        <v>3</v>
      </c>
      <c r="Y59">
        <v>1</v>
      </c>
      <c r="Z59">
        <v>2</v>
      </c>
      <c r="AA59">
        <v>3</v>
      </c>
      <c r="AB59">
        <v>3</v>
      </c>
      <c r="AC59">
        <v>2</v>
      </c>
      <c r="AD59">
        <v>2</v>
      </c>
      <c r="AE59">
        <v>3</v>
      </c>
      <c r="AF59">
        <v>3</v>
      </c>
      <c r="AG59">
        <v>2</v>
      </c>
      <c r="AH59">
        <v>1</v>
      </c>
      <c r="AI59">
        <v>1</v>
      </c>
      <c r="AJ59">
        <v>1</v>
      </c>
      <c r="AK59">
        <v>1</v>
      </c>
      <c r="AL59">
        <v>-2</v>
      </c>
      <c r="AM59">
        <v>2</v>
      </c>
      <c r="AN59">
        <v>2</v>
      </c>
      <c r="AO59">
        <v>-2</v>
      </c>
      <c r="AP59">
        <v>-1</v>
      </c>
      <c r="AQ59">
        <v>1</v>
      </c>
      <c r="AR59">
        <v>1</v>
      </c>
      <c r="AS59">
        <v>-1</v>
      </c>
      <c r="AT59">
        <v>1</v>
      </c>
      <c r="AU59">
        <v>1</v>
      </c>
      <c r="AV59">
        <v>1</v>
      </c>
      <c r="AW59">
        <v>1</v>
      </c>
      <c r="AX59">
        <v>-1</v>
      </c>
      <c r="AY59">
        <v>2</v>
      </c>
      <c r="AZ59">
        <v>2</v>
      </c>
      <c r="BA59">
        <v>-1</v>
      </c>
      <c r="BB59">
        <v>1</v>
      </c>
      <c r="BC59">
        <v>1</v>
      </c>
      <c r="BD59">
        <v>1</v>
      </c>
      <c r="BE59">
        <v>1</v>
      </c>
      <c r="BF59">
        <v>1</v>
      </c>
      <c r="BG59">
        <v>2</v>
      </c>
      <c r="BH59">
        <v>2</v>
      </c>
      <c r="BI59">
        <v>1</v>
      </c>
      <c r="BJ59" t="s">
        <v>248</v>
      </c>
      <c r="BK59" t="s">
        <v>249</v>
      </c>
      <c r="BL59" t="s">
        <v>249</v>
      </c>
      <c r="BM59" t="s">
        <v>248</v>
      </c>
      <c r="BO59" t="s">
        <v>250</v>
      </c>
      <c r="BP59" t="s">
        <v>250</v>
      </c>
    </row>
    <row r="60" spans="1:69">
      <c r="A60">
        <v>65</v>
      </c>
      <c r="B60">
        <v>5</v>
      </c>
      <c r="C60" t="s">
        <v>123</v>
      </c>
      <c r="D60">
        <v>19</v>
      </c>
      <c r="E60" t="s">
        <v>71</v>
      </c>
      <c r="F60" t="s">
        <v>79</v>
      </c>
      <c r="G60" t="s">
        <v>47</v>
      </c>
      <c r="H60">
        <v>5</v>
      </c>
      <c r="I60" t="s">
        <v>48</v>
      </c>
      <c r="K60">
        <v>2</v>
      </c>
      <c r="L60">
        <v>2</v>
      </c>
      <c r="M60" t="s">
        <v>49</v>
      </c>
      <c r="N60">
        <v>1</v>
      </c>
      <c r="O60" t="s">
        <v>124</v>
      </c>
      <c r="P60">
        <v>2</v>
      </c>
      <c r="Q60" t="s">
        <v>51</v>
      </c>
      <c r="R60" t="s">
        <v>50</v>
      </c>
      <c r="S60">
        <v>1</v>
      </c>
      <c r="T60" t="s">
        <v>67</v>
      </c>
      <c r="U60">
        <v>2</v>
      </c>
      <c r="V60">
        <v>0</v>
      </c>
      <c r="W60">
        <v>1</v>
      </c>
      <c r="X60">
        <v>1</v>
      </c>
      <c r="Y60">
        <v>0</v>
      </c>
      <c r="Z60">
        <v>0</v>
      </c>
      <c r="AA60">
        <v>2</v>
      </c>
      <c r="AB60">
        <v>2</v>
      </c>
      <c r="AC60">
        <v>0</v>
      </c>
      <c r="AD60">
        <v>2</v>
      </c>
      <c r="AE60">
        <v>2</v>
      </c>
      <c r="AF60">
        <v>2</v>
      </c>
      <c r="AG60">
        <v>2</v>
      </c>
      <c r="AH60">
        <v>2</v>
      </c>
      <c r="AI60">
        <v>1</v>
      </c>
      <c r="AJ60">
        <v>1</v>
      </c>
      <c r="AK60">
        <v>2</v>
      </c>
      <c r="AL60">
        <v>3</v>
      </c>
      <c r="AM60">
        <v>1</v>
      </c>
      <c r="AN60">
        <v>1</v>
      </c>
      <c r="AO60">
        <v>3</v>
      </c>
      <c r="AP60">
        <v>2</v>
      </c>
      <c r="AQ60">
        <v>0</v>
      </c>
      <c r="AR60">
        <v>0</v>
      </c>
      <c r="AS60">
        <v>2</v>
      </c>
      <c r="AT60">
        <v>0</v>
      </c>
      <c r="AU60">
        <v>0</v>
      </c>
      <c r="AV60">
        <v>0</v>
      </c>
      <c r="AW60">
        <v>0</v>
      </c>
      <c r="AX60">
        <v>-1</v>
      </c>
      <c r="AY60">
        <v>0</v>
      </c>
      <c r="AZ60">
        <v>0</v>
      </c>
      <c r="BA60">
        <v>-1</v>
      </c>
      <c r="BB60">
        <v>-2</v>
      </c>
      <c r="BC60">
        <v>0</v>
      </c>
      <c r="BD60">
        <v>0</v>
      </c>
      <c r="BE60">
        <v>-2</v>
      </c>
      <c r="BF60">
        <v>-1</v>
      </c>
      <c r="BG60">
        <v>1</v>
      </c>
      <c r="BH60">
        <v>1</v>
      </c>
      <c r="BI60">
        <v>-1</v>
      </c>
      <c r="BJ60" t="s">
        <v>251</v>
      </c>
      <c r="BK60" t="s">
        <v>252</v>
      </c>
      <c r="BL60" t="s">
        <v>252</v>
      </c>
      <c r="BM60" t="s">
        <v>251</v>
      </c>
    </row>
    <row r="61" spans="1:69">
      <c r="A61">
        <v>69</v>
      </c>
      <c r="B61">
        <v>5</v>
      </c>
      <c r="C61" t="s">
        <v>123</v>
      </c>
      <c r="D61">
        <v>20</v>
      </c>
      <c r="E61" t="s">
        <v>71</v>
      </c>
      <c r="F61" t="s">
        <v>79</v>
      </c>
      <c r="G61" t="s">
        <v>47</v>
      </c>
      <c r="H61">
        <v>5</v>
      </c>
      <c r="I61" t="s">
        <v>48</v>
      </c>
      <c r="K61">
        <v>1</v>
      </c>
      <c r="L61">
        <v>1</v>
      </c>
      <c r="M61" t="s">
        <v>59</v>
      </c>
      <c r="N61">
        <v>1</v>
      </c>
      <c r="O61" t="s">
        <v>124</v>
      </c>
      <c r="P61">
        <v>2</v>
      </c>
      <c r="Q61" t="s">
        <v>67</v>
      </c>
      <c r="R61" t="s">
        <v>50</v>
      </c>
      <c r="S61">
        <v>1</v>
      </c>
      <c r="T61" t="s">
        <v>65</v>
      </c>
      <c r="U61">
        <v>2</v>
      </c>
      <c r="V61">
        <v>0</v>
      </c>
      <c r="W61">
        <v>3</v>
      </c>
      <c r="X61">
        <v>3</v>
      </c>
      <c r="Y61">
        <v>0</v>
      </c>
      <c r="Z61">
        <v>2</v>
      </c>
      <c r="AA61">
        <v>3</v>
      </c>
      <c r="AB61">
        <v>3</v>
      </c>
      <c r="AC61">
        <v>2</v>
      </c>
      <c r="AD61">
        <v>2</v>
      </c>
      <c r="AE61">
        <v>1</v>
      </c>
      <c r="AF61">
        <v>1</v>
      </c>
      <c r="AG61">
        <v>2</v>
      </c>
      <c r="AH61">
        <v>2</v>
      </c>
      <c r="AI61">
        <v>-1</v>
      </c>
      <c r="AJ61">
        <v>-1</v>
      </c>
      <c r="AK61">
        <v>2</v>
      </c>
      <c r="AL61">
        <v>2</v>
      </c>
      <c r="AM61">
        <v>0</v>
      </c>
      <c r="AN61">
        <v>0</v>
      </c>
      <c r="AO61">
        <v>2</v>
      </c>
      <c r="AP61">
        <v>-1</v>
      </c>
      <c r="AQ61">
        <v>-2</v>
      </c>
      <c r="AR61">
        <v>-2</v>
      </c>
      <c r="AS61">
        <v>-1</v>
      </c>
      <c r="AT61">
        <v>1</v>
      </c>
      <c r="AU61">
        <v>-1</v>
      </c>
      <c r="AV61">
        <v>-1</v>
      </c>
      <c r="AW61">
        <v>1</v>
      </c>
      <c r="AX61">
        <v>-1</v>
      </c>
      <c r="AY61">
        <v>-1</v>
      </c>
      <c r="AZ61">
        <v>-1</v>
      </c>
      <c r="BA61">
        <v>-1</v>
      </c>
      <c r="BB61">
        <v>-1</v>
      </c>
      <c r="BC61">
        <v>-2</v>
      </c>
      <c r="BD61">
        <v>-2</v>
      </c>
      <c r="BE61">
        <v>-1</v>
      </c>
      <c r="BF61">
        <v>2</v>
      </c>
      <c r="BG61">
        <v>0</v>
      </c>
      <c r="BH61">
        <v>0</v>
      </c>
      <c r="BI61">
        <v>2</v>
      </c>
      <c r="BJ61" t="s">
        <v>265</v>
      </c>
      <c r="BK61" t="s">
        <v>266</v>
      </c>
      <c r="BL61" t="s">
        <v>266</v>
      </c>
      <c r="BM61" t="s">
        <v>265</v>
      </c>
      <c r="BO61" t="s">
        <v>267</v>
      </c>
      <c r="BP61" t="s">
        <v>267</v>
      </c>
    </row>
    <row r="62" spans="1:69">
      <c r="A62">
        <v>70</v>
      </c>
      <c r="B62">
        <v>5</v>
      </c>
      <c r="C62" t="s">
        <v>123</v>
      </c>
      <c r="D62">
        <v>19</v>
      </c>
      <c r="E62" t="s">
        <v>71</v>
      </c>
      <c r="F62" t="s">
        <v>79</v>
      </c>
      <c r="G62" t="s">
        <v>47</v>
      </c>
      <c r="H62">
        <v>5</v>
      </c>
      <c r="I62" t="s">
        <v>48</v>
      </c>
      <c r="K62">
        <v>1</v>
      </c>
      <c r="L62">
        <v>1</v>
      </c>
      <c r="M62" t="s">
        <v>49</v>
      </c>
      <c r="N62">
        <v>0</v>
      </c>
      <c r="O62" t="s">
        <v>124</v>
      </c>
      <c r="P62">
        <v>2</v>
      </c>
      <c r="Q62" t="s">
        <v>67</v>
      </c>
      <c r="R62" t="s">
        <v>50</v>
      </c>
      <c r="S62">
        <v>1</v>
      </c>
      <c r="T62" t="s">
        <v>65</v>
      </c>
      <c r="U62">
        <v>2</v>
      </c>
      <c r="V62">
        <v>0</v>
      </c>
      <c r="W62">
        <v>3</v>
      </c>
      <c r="X62">
        <v>3</v>
      </c>
      <c r="Y62">
        <v>0</v>
      </c>
      <c r="Z62">
        <v>-1</v>
      </c>
      <c r="AA62">
        <v>2</v>
      </c>
      <c r="AB62">
        <v>2</v>
      </c>
      <c r="AC62">
        <v>-1</v>
      </c>
      <c r="AD62">
        <v>3</v>
      </c>
      <c r="AE62">
        <v>1</v>
      </c>
      <c r="AF62">
        <v>1</v>
      </c>
      <c r="AG62">
        <v>3</v>
      </c>
      <c r="AH62">
        <v>1</v>
      </c>
      <c r="AI62">
        <v>0</v>
      </c>
      <c r="AJ62">
        <v>0</v>
      </c>
      <c r="AK62">
        <v>1</v>
      </c>
      <c r="AL62">
        <v>1</v>
      </c>
      <c r="AM62">
        <v>1</v>
      </c>
      <c r="AN62">
        <v>1</v>
      </c>
      <c r="AO62">
        <v>1</v>
      </c>
      <c r="AP62">
        <v>0</v>
      </c>
      <c r="AQ62">
        <v>0</v>
      </c>
      <c r="AR62">
        <v>0</v>
      </c>
      <c r="AS62">
        <v>0</v>
      </c>
      <c r="AT62">
        <v>-1</v>
      </c>
      <c r="AU62">
        <v>0</v>
      </c>
      <c r="AV62">
        <v>0</v>
      </c>
      <c r="AW62">
        <v>-1</v>
      </c>
      <c r="AX62">
        <v>-1</v>
      </c>
      <c r="AY62">
        <v>0</v>
      </c>
      <c r="AZ62">
        <v>0</v>
      </c>
      <c r="BA62">
        <v>-1</v>
      </c>
      <c r="BB62">
        <v>-1</v>
      </c>
      <c r="BC62">
        <v>0</v>
      </c>
      <c r="BD62">
        <v>0</v>
      </c>
      <c r="BE62">
        <v>-1</v>
      </c>
      <c r="BF62">
        <v>-1</v>
      </c>
      <c r="BG62">
        <v>0</v>
      </c>
      <c r="BH62">
        <v>0</v>
      </c>
      <c r="BI62">
        <v>-1</v>
      </c>
      <c r="BJ62" t="s">
        <v>268</v>
      </c>
      <c r="BK62" t="s">
        <v>269</v>
      </c>
      <c r="BL62" t="s">
        <v>269</v>
      </c>
      <c r="BM62" t="s">
        <v>268</v>
      </c>
      <c r="BN62" t="s">
        <v>240</v>
      </c>
      <c r="BO62" t="s">
        <v>270</v>
      </c>
      <c r="BP62" t="s">
        <v>270</v>
      </c>
      <c r="BQ62" t="s">
        <v>240</v>
      </c>
    </row>
    <row r="63" spans="1:69">
      <c r="A63">
        <v>71</v>
      </c>
      <c r="B63">
        <v>5</v>
      </c>
      <c r="C63" t="s">
        <v>123</v>
      </c>
      <c r="D63">
        <v>21</v>
      </c>
      <c r="E63" t="s">
        <v>71</v>
      </c>
      <c r="F63" t="s">
        <v>79</v>
      </c>
      <c r="G63" t="s">
        <v>47</v>
      </c>
      <c r="H63">
        <v>5</v>
      </c>
      <c r="I63" t="s">
        <v>48</v>
      </c>
      <c r="K63">
        <v>1</v>
      </c>
      <c r="L63">
        <v>1</v>
      </c>
      <c r="M63" t="s">
        <v>59</v>
      </c>
      <c r="N63">
        <v>2</v>
      </c>
      <c r="O63" t="s">
        <v>124</v>
      </c>
      <c r="P63">
        <v>2</v>
      </c>
      <c r="Q63" t="s">
        <v>67</v>
      </c>
      <c r="R63" t="s">
        <v>50</v>
      </c>
      <c r="S63">
        <v>1</v>
      </c>
      <c r="T63" t="s">
        <v>65</v>
      </c>
      <c r="U63">
        <v>2</v>
      </c>
      <c r="V63">
        <v>1</v>
      </c>
      <c r="W63">
        <v>3</v>
      </c>
      <c r="X63">
        <v>3</v>
      </c>
      <c r="Y63">
        <v>1</v>
      </c>
      <c r="Z63">
        <v>1</v>
      </c>
      <c r="AA63">
        <v>3</v>
      </c>
      <c r="AB63">
        <v>3</v>
      </c>
      <c r="AC63">
        <v>1</v>
      </c>
      <c r="AD63">
        <v>3</v>
      </c>
      <c r="AE63">
        <v>3</v>
      </c>
      <c r="AF63">
        <v>3</v>
      </c>
      <c r="AG63">
        <v>3</v>
      </c>
      <c r="AH63">
        <v>2</v>
      </c>
      <c r="AI63">
        <v>-1</v>
      </c>
      <c r="AJ63">
        <v>-1</v>
      </c>
      <c r="AK63">
        <v>2</v>
      </c>
      <c r="AL63">
        <v>1</v>
      </c>
      <c r="AM63">
        <v>1</v>
      </c>
      <c r="AN63">
        <v>1</v>
      </c>
      <c r="AO63">
        <v>1</v>
      </c>
      <c r="AP63">
        <v>-1</v>
      </c>
      <c r="AQ63">
        <v>-1</v>
      </c>
      <c r="AR63">
        <v>-1</v>
      </c>
      <c r="AS63">
        <v>-1</v>
      </c>
      <c r="AT63">
        <v>1</v>
      </c>
      <c r="AU63">
        <v>-1</v>
      </c>
      <c r="AV63">
        <v>-1</v>
      </c>
      <c r="AW63">
        <v>1</v>
      </c>
      <c r="AX63">
        <v>-1</v>
      </c>
      <c r="AY63">
        <v>-1</v>
      </c>
      <c r="AZ63">
        <v>-1</v>
      </c>
      <c r="BA63">
        <v>-1</v>
      </c>
      <c r="BB63">
        <v>1</v>
      </c>
      <c r="BC63">
        <v>-1</v>
      </c>
      <c r="BD63">
        <v>-1</v>
      </c>
      <c r="BE63">
        <v>1</v>
      </c>
      <c r="BF63">
        <v>1</v>
      </c>
      <c r="BG63">
        <v>0</v>
      </c>
      <c r="BH63">
        <v>0</v>
      </c>
      <c r="BI63">
        <v>1</v>
      </c>
      <c r="BJ63" t="s">
        <v>262</v>
      </c>
      <c r="BK63" t="s">
        <v>271</v>
      </c>
      <c r="BL63" t="s">
        <v>271</v>
      </c>
      <c r="BM63" t="s">
        <v>262</v>
      </c>
    </row>
    <row r="64" spans="1:69" s="8" customFormat="1">
      <c r="A64" s="8">
        <v>72</v>
      </c>
      <c r="B64" s="8">
        <v>5</v>
      </c>
      <c r="C64" s="8" t="s">
        <v>123</v>
      </c>
      <c r="D64" s="8">
        <v>20</v>
      </c>
      <c r="E64" s="8" t="s">
        <v>71</v>
      </c>
      <c r="F64" s="8" t="s">
        <v>79</v>
      </c>
      <c r="G64" s="8" t="s">
        <v>272</v>
      </c>
      <c r="H64" s="8">
        <v>4</v>
      </c>
      <c r="I64" s="8" t="s">
        <v>48</v>
      </c>
      <c r="K64" s="8">
        <v>0</v>
      </c>
      <c r="L64" s="8">
        <v>3</v>
      </c>
      <c r="N64" s="8">
        <v>2</v>
      </c>
      <c r="O64" s="8" t="s">
        <v>124</v>
      </c>
      <c r="P64" s="8">
        <v>2</v>
      </c>
      <c r="Q64" s="8" t="s">
        <v>55</v>
      </c>
      <c r="R64" s="8" t="s">
        <v>50</v>
      </c>
      <c r="S64" s="8">
        <v>1</v>
      </c>
      <c r="T64" s="8" t="s">
        <v>98</v>
      </c>
      <c r="U64" s="8">
        <v>2</v>
      </c>
      <c r="V64" s="8">
        <v>0</v>
      </c>
      <c r="W64" s="8">
        <v>1</v>
      </c>
      <c r="X64" s="8">
        <v>1</v>
      </c>
      <c r="Y64" s="8">
        <v>0</v>
      </c>
      <c r="Z64" s="8">
        <v>1</v>
      </c>
      <c r="AA64" s="8">
        <v>1</v>
      </c>
      <c r="AB64" s="8">
        <v>1</v>
      </c>
      <c r="AC64" s="8">
        <v>1</v>
      </c>
      <c r="AD64" s="8">
        <v>0</v>
      </c>
      <c r="AE64" s="8">
        <v>0</v>
      </c>
      <c r="AF64" s="8">
        <v>0</v>
      </c>
      <c r="AG64" s="8">
        <v>0</v>
      </c>
      <c r="AH64" s="8">
        <v>-1</v>
      </c>
      <c r="AI64" s="8">
        <v>1</v>
      </c>
      <c r="AJ64" s="8">
        <v>1</v>
      </c>
      <c r="AK64" s="8">
        <v>-1</v>
      </c>
      <c r="AL64" s="8">
        <v>-1</v>
      </c>
      <c r="AM64" s="8">
        <v>2</v>
      </c>
      <c r="AN64" s="8">
        <v>2</v>
      </c>
      <c r="AO64" s="8">
        <v>-1</v>
      </c>
      <c r="AP64" s="8">
        <v>0</v>
      </c>
      <c r="AQ64" s="8">
        <v>1</v>
      </c>
      <c r="AR64" s="8">
        <v>1</v>
      </c>
      <c r="AS64" s="8">
        <v>0</v>
      </c>
      <c r="AT64" s="8">
        <v>-1</v>
      </c>
      <c r="AU64" s="8">
        <v>-1</v>
      </c>
      <c r="AV64" s="8">
        <v>-1</v>
      </c>
      <c r="AW64" s="8">
        <v>-1</v>
      </c>
      <c r="AX64" s="8">
        <v>-2</v>
      </c>
      <c r="AY64" s="8">
        <v>1</v>
      </c>
      <c r="AZ64" s="8">
        <v>1</v>
      </c>
      <c r="BA64" s="8">
        <v>-2</v>
      </c>
      <c r="BB64" s="8">
        <v>-2</v>
      </c>
      <c r="BC64" s="8">
        <v>-1</v>
      </c>
      <c r="BD64" s="8">
        <v>-1</v>
      </c>
      <c r="BE64" s="8">
        <v>-2</v>
      </c>
      <c r="BF64" s="8">
        <v>-1</v>
      </c>
      <c r="BG64" s="8">
        <v>1</v>
      </c>
      <c r="BH64" s="8">
        <v>1</v>
      </c>
      <c r="BI64" s="8">
        <v>-1</v>
      </c>
      <c r="BK64" s="8" t="s">
        <v>273</v>
      </c>
      <c r="BL64" s="8" t="s">
        <v>273</v>
      </c>
    </row>
    <row r="65" spans="1:69">
      <c r="A65">
        <v>74</v>
      </c>
      <c r="B65">
        <v>5</v>
      </c>
      <c r="C65" t="s">
        <v>123</v>
      </c>
      <c r="D65">
        <v>23</v>
      </c>
      <c r="E65" t="s">
        <v>58</v>
      </c>
      <c r="F65" t="s">
        <v>64</v>
      </c>
      <c r="G65" t="s">
        <v>47</v>
      </c>
      <c r="H65">
        <v>5</v>
      </c>
      <c r="I65" t="s">
        <v>48</v>
      </c>
      <c r="K65">
        <v>1</v>
      </c>
      <c r="L65">
        <v>3</v>
      </c>
      <c r="M65" t="s">
        <v>49</v>
      </c>
      <c r="N65">
        <v>2</v>
      </c>
      <c r="O65" t="s">
        <v>124</v>
      </c>
      <c r="P65">
        <v>2</v>
      </c>
      <c r="Q65" t="s">
        <v>55</v>
      </c>
      <c r="R65" t="s">
        <v>50</v>
      </c>
      <c r="S65">
        <v>1</v>
      </c>
      <c r="T65" t="s">
        <v>98</v>
      </c>
      <c r="U65">
        <v>2</v>
      </c>
      <c r="V65">
        <v>0</v>
      </c>
      <c r="W65">
        <v>3</v>
      </c>
      <c r="X65">
        <v>3</v>
      </c>
      <c r="Y65">
        <v>0</v>
      </c>
      <c r="Z65">
        <v>1</v>
      </c>
      <c r="AA65">
        <v>3</v>
      </c>
      <c r="AB65">
        <v>3</v>
      </c>
      <c r="AC65">
        <v>1</v>
      </c>
      <c r="AD65">
        <v>2</v>
      </c>
      <c r="AE65">
        <v>2</v>
      </c>
      <c r="AF65">
        <v>2</v>
      </c>
      <c r="AG65">
        <v>2</v>
      </c>
      <c r="AH65">
        <v>1</v>
      </c>
      <c r="AI65">
        <v>1</v>
      </c>
      <c r="AJ65">
        <v>1</v>
      </c>
      <c r="AK65">
        <v>1</v>
      </c>
      <c r="AL65">
        <v>-2</v>
      </c>
      <c r="AM65">
        <v>1</v>
      </c>
      <c r="AN65">
        <v>1</v>
      </c>
      <c r="AO65">
        <v>-2</v>
      </c>
      <c r="AP65">
        <v>-2</v>
      </c>
      <c r="AQ65">
        <v>2</v>
      </c>
      <c r="AR65">
        <v>2</v>
      </c>
      <c r="AS65">
        <v>-2</v>
      </c>
      <c r="AT65">
        <v>2</v>
      </c>
      <c r="AU65">
        <v>2</v>
      </c>
      <c r="AV65">
        <v>2</v>
      </c>
      <c r="AW65">
        <v>2</v>
      </c>
      <c r="AX65">
        <v>0</v>
      </c>
      <c r="AY65">
        <v>1</v>
      </c>
      <c r="AZ65">
        <v>1</v>
      </c>
      <c r="BA65">
        <v>0</v>
      </c>
      <c r="BB65">
        <v>-2</v>
      </c>
      <c r="BC65">
        <v>0</v>
      </c>
      <c r="BD65">
        <v>0</v>
      </c>
      <c r="BE65">
        <v>-2</v>
      </c>
      <c r="BF65">
        <v>-1</v>
      </c>
      <c r="BG65">
        <v>1</v>
      </c>
      <c r="BH65">
        <v>1</v>
      </c>
      <c r="BI65">
        <v>-1</v>
      </c>
      <c r="BJ65" t="s">
        <v>170</v>
      </c>
      <c r="BK65" t="s">
        <v>279</v>
      </c>
      <c r="BL65" t="s">
        <v>279</v>
      </c>
      <c r="BM65" t="s">
        <v>170</v>
      </c>
      <c r="BN65" t="s">
        <v>278</v>
      </c>
      <c r="BO65" t="s">
        <v>280</v>
      </c>
      <c r="BP65" t="s">
        <v>280</v>
      </c>
      <c r="BQ65" t="s">
        <v>278</v>
      </c>
    </row>
    <row r="66" spans="1:69">
      <c r="A66">
        <v>39</v>
      </c>
      <c r="B66">
        <v>5</v>
      </c>
      <c r="C66" t="s">
        <v>45</v>
      </c>
      <c r="D66" t="s">
        <v>143</v>
      </c>
      <c r="E66" t="s">
        <v>143</v>
      </c>
      <c r="F66" t="s">
        <v>143</v>
      </c>
      <c r="G66" t="s">
        <v>143</v>
      </c>
      <c r="I66" t="s">
        <v>143</v>
      </c>
      <c r="O66" t="s">
        <v>50</v>
      </c>
      <c r="P66">
        <v>1</v>
      </c>
      <c r="Q66" t="s">
        <v>65</v>
      </c>
      <c r="R66" t="s">
        <v>54</v>
      </c>
      <c r="S66">
        <v>2</v>
      </c>
      <c r="T66" t="s">
        <v>67</v>
      </c>
      <c r="U66">
        <v>1</v>
      </c>
      <c r="V66">
        <v>1</v>
      </c>
      <c r="W66">
        <v>1</v>
      </c>
      <c r="X66">
        <v>1</v>
      </c>
      <c r="Y66">
        <v>1</v>
      </c>
      <c r="Z66">
        <v>1</v>
      </c>
      <c r="AA66">
        <v>1</v>
      </c>
      <c r="AB66">
        <v>1</v>
      </c>
      <c r="AC66">
        <v>1</v>
      </c>
      <c r="AD66">
        <v>1</v>
      </c>
      <c r="AE66">
        <v>1</v>
      </c>
      <c r="AF66">
        <v>1</v>
      </c>
      <c r="AG66">
        <v>1</v>
      </c>
      <c r="AH66">
        <v>1</v>
      </c>
      <c r="AI66">
        <v>-2</v>
      </c>
      <c r="AJ66">
        <v>1</v>
      </c>
      <c r="AK66">
        <v>-2</v>
      </c>
      <c r="AL66">
        <v>2</v>
      </c>
      <c r="AM66">
        <v>1</v>
      </c>
      <c r="AN66">
        <v>2</v>
      </c>
      <c r="AO66">
        <v>1</v>
      </c>
      <c r="AP66">
        <v>1</v>
      </c>
      <c r="AQ66">
        <v>-1</v>
      </c>
      <c r="AR66">
        <v>1</v>
      </c>
      <c r="AS66">
        <v>-1</v>
      </c>
      <c r="AT66">
        <v>2</v>
      </c>
      <c r="AU66">
        <v>1</v>
      </c>
      <c r="AV66">
        <v>2</v>
      </c>
      <c r="AW66">
        <v>1</v>
      </c>
      <c r="AX66">
        <v>1</v>
      </c>
      <c r="AY66">
        <v>0</v>
      </c>
      <c r="AZ66">
        <v>1</v>
      </c>
      <c r="BA66">
        <v>0</v>
      </c>
      <c r="BB66">
        <v>-1</v>
      </c>
      <c r="BC66">
        <v>-1</v>
      </c>
      <c r="BD66">
        <v>-1</v>
      </c>
      <c r="BE66">
        <v>-1</v>
      </c>
      <c r="BF66">
        <v>-1</v>
      </c>
      <c r="BG66">
        <v>-1</v>
      </c>
      <c r="BH66">
        <v>-1</v>
      </c>
      <c r="BI66">
        <v>-1</v>
      </c>
      <c r="BJ66" t="s">
        <v>183</v>
      </c>
      <c r="BK66" t="s">
        <v>185</v>
      </c>
      <c r="BL66" t="s">
        <v>183</v>
      </c>
      <c r="BM66" t="s">
        <v>185</v>
      </c>
      <c r="BN66" t="s">
        <v>184</v>
      </c>
      <c r="BO66" t="s">
        <v>186</v>
      </c>
      <c r="BP66" t="s">
        <v>184</v>
      </c>
      <c r="BQ66" t="s">
        <v>186</v>
      </c>
    </row>
    <row r="67" spans="1:69">
      <c r="A67">
        <v>42</v>
      </c>
      <c r="B67">
        <v>5</v>
      </c>
      <c r="C67" t="s">
        <v>45</v>
      </c>
      <c r="D67" t="s">
        <v>143</v>
      </c>
      <c r="E67" t="s">
        <v>143</v>
      </c>
      <c r="F67" t="s">
        <v>143</v>
      </c>
      <c r="G67" t="s">
        <v>143</v>
      </c>
      <c r="I67" t="s">
        <v>143</v>
      </c>
      <c r="O67" t="s">
        <v>50</v>
      </c>
      <c r="P67">
        <v>1</v>
      </c>
      <c r="Q67" t="s">
        <v>51</v>
      </c>
      <c r="R67" t="s">
        <v>54</v>
      </c>
      <c r="S67">
        <v>2</v>
      </c>
      <c r="T67" t="s">
        <v>55</v>
      </c>
      <c r="U67">
        <v>1</v>
      </c>
      <c r="V67">
        <v>3</v>
      </c>
      <c r="W67">
        <v>1</v>
      </c>
      <c r="X67">
        <v>3</v>
      </c>
      <c r="Y67">
        <v>1</v>
      </c>
      <c r="Z67">
        <v>3</v>
      </c>
      <c r="AA67">
        <v>1</v>
      </c>
      <c r="AB67">
        <v>3</v>
      </c>
      <c r="AC67">
        <v>1</v>
      </c>
      <c r="AD67">
        <v>0</v>
      </c>
      <c r="AE67">
        <v>0</v>
      </c>
      <c r="AF67">
        <v>0</v>
      </c>
      <c r="AG67">
        <v>0</v>
      </c>
      <c r="AH67">
        <v>2</v>
      </c>
      <c r="AI67">
        <v>2</v>
      </c>
      <c r="AJ67">
        <v>2</v>
      </c>
      <c r="AK67">
        <v>2</v>
      </c>
      <c r="AL67">
        <v>1</v>
      </c>
      <c r="AM67">
        <v>-1</v>
      </c>
      <c r="AN67">
        <v>1</v>
      </c>
      <c r="AO67">
        <v>-1</v>
      </c>
      <c r="AP67">
        <v>1</v>
      </c>
      <c r="AQ67">
        <v>2</v>
      </c>
      <c r="AR67">
        <v>1</v>
      </c>
      <c r="AS67">
        <v>2</v>
      </c>
      <c r="AT67">
        <v>1</v>
      </c>
      <c r="AU67">
        <v>1</v>
      </c>
      <c r="AV67">
        <v>1</v>
      </c>
      <c r="AW67">
        <v>1</v>
      </c>
      <c r="AX67">
        <v>-1</v>
      </c>
      <c r="AY67">
        <v>-1</v>
      </c>
      <c r="AZ67">
        <v>-1</v>
      </c>
      <c r="BA67">
        <v>-1</v>
      </c>
      <c r="BB67">
        <v>0</v>
      </c>
      <c r="BC67">
        <v>2</v>
      </c>
      <c r="BD67">
        <v>0</v>
      </c>
      <c r="BE67">
        <v>2</v>
      </c>
      <c r="BF67">
        <v>2</v>
      </c>
      <c r="BG67">
        <v>1</v>
      </c>
      <c r="BH67">
        <v>2</v>
      </c>
      <c r="BI67">
        <v>1</v>
      </c>
      <c r="BJ67" t="s">
        <v>189</v>
      </c>
      <c r="BL67" t="s">
        <v>189</v>
      </c>
    </row>
    <row r="68" spans="1:69" s="12" customFormat="1">
      <c r="A68" s="12">
        <v>6</v>
      </c>
      <c r="B68" s="12">
        <v>4</v>
      </c>
      <c r="C68" s="12" t="s">
        <v>45</v>
      </c>
      <c r="D68" s="12">
        <v>19</v>
      </c>
      <c r="E68" s="12" t="s">
        <v>58</v>
      </c>
      <c r="F68" s="12" t="s">
        <v>64</v>
      </c>
      <c r="G68" s="12" t="s">
        <v>47</v>
      </c>
      <c r="H68" s="12">
        <v>5</v>
      </c>
      <c r="I68" s="12" t="s">
        <v>75</v>
      </c>
      <c r="J68" s="12" t="s">
        <v>76</v>
      </c>
      <c r="K68" s="12">
        <v>2</v>
      </c>
      <c r="L68" s="12">
        <v>2</v>
      </c>
      <c r="M68" s="12" t="s">
        <v>59</v>
      </c>
      <c r="N68" s="12">
        <v>2</v>
      </c>
      <c r="O68" s="12" t="s">
        <v>50</v>
      </c>
      <c r="P68" s="12">
        <v>1</v>
      </c>
      <c r="Q68" s="12" t="s">
        <v>65</v>
      </c>
      <c r="R68" s="12" t="s">
        <v>54</v>
      </c>
      <c r="S68" s="12">
        <v>2</v>
      </c>
      <c r="T68" s="12" t="s">
        <v>67</v>
      </c>
      <c r="U68" s="12">
        <v>1</v>
      </c>
      <c r="V68" s="12">
        <v>1</v>
      </c>
      <c r="W68" s="12">
        <v>2</v>
      </c>
      <c r="X68" s="12">
        <v>1</v>
      </c>
      <c r="Y68" s="12">
        <v>2</v>
      </c>
      <c r="Z68" s="12">
        <v>1</v>
      </c>
      <c r="AA68" s="12">
        <v>2</v>
      </c>
      <c r="AB68" s="12">
        <v>1</v>
      </c>
      <c r="AC68" s="12">
        <v>2</v>
      </c>
      <c r="AD68" s="12">
        <v>2</v>
      </c>
      <c r="AE68" s="12">
        <v>-3</v>
      </c>
      <c r="AF68" s="12">
        <v>2</v>
      </c>
      <c r="AG68" s="12">
        <v>-3</v>
      </c>
      <c r="AH68" s="12">
        <v>1</v>
      </c>
      <c r="AI68" s="12">
        <v>1</v>
      </c>
      <c r="AJ68" s="12">
        <v>1</v>
      </c>
      <c r="AK68" s="12">
        <v>1</v>
      </c>
      <c r="AL68" s="12">
        <v>2</v>
      </c>
      <c r="AM68" s="12">
        <v>1</v>
      </c>
      <c r="AN68" s="12">
        <v>2</v>
      </c>
      <c r="AO68" s="12">
        <v>1</v>
      </c>
      <c r="AP68" s="12">
        <v>1</v>
      </c>
      <c r="AQ68" s="12">
        <v>0</v>
      </c>
      <c r="AR68" s="12">
        <v>1</v>
      </c>
      <c r="AS68" s="12">
        <v>0</v>
      </c>
      <c r="AT68" s="12">
        <v>2</v>
      </c>
      <c r="AU68" s="12">
        <v>1</v>
      </c>
      <c r="AV68" s="12">
        <v>2</v>
      </c>
      <c r="AW68" s="12">
        <v>1</v>
      </c>
      <c r="AX68" s="12">
        <v>0</v>
      </c>
      <c r="AY68" s="12">
        <v>0</v>
      </c>
      <c r="AZ68" s="12">
        <v>0</v>
      </c>
      <c r="BA68" s="12">
        <v>0</v>
      </c>
      <c r="BB68" s="12">
        <v>1</v>
      </c>
      <c r="BC68" s="12">
        <v>1</v>
      </c>
      <c r="BD68" s="12">
        <v>1</v>
      </c>
      <c r="BE68" s="12">
        <v>1</v>
      </c>
      <c r="BF68" s="12">
        <v>1</v>
      </c>
      <c r="BG68" s="12">
        <v>0</v>
      </c>
      <c r="BH68" s="12">
        <v>1</v>
      </c>
      <c r="BI68" s="12">
        <v>0</v>
      </c>
      <c r="BJ68" s="12" t="s">
        <v>77</v>
      </c>
      <c r="BK68" s="12" t="s">
        <v>78</v>
      </c>
      <c r="BL68" s="12" t="s">
        <v>77</v>
      </c>
      <c r="BM68" s="12" t="s">
        <v>78</v>
      </c>
    </row>
    <row r="69" spans="1:69" s="12" customFormat="1">
      <c r="A69" s="12">
        <v>33</v>
      </c>
      <c r="B69" s="12">
        <v>5</v>
      </c>
      <c r="C69" s="12" t="s">
        <v>45</v>
      </c>
      <c r="D69" s="12">
        <v>19</v>
      </c>
      <c r="E69" s="12" t="s">
        <v>58</v>
      </c>
      <c r="F69" s="12" t="s">
        <v>64</v>
      </c>
      <c r="G69" s="12" t="s">
        <v>47</v>
      </c>
      <c r="H69" s="12">
        <v>5</v>
      </c>
      <c r="I69" s="12" t="s">
        <v>75</v>
      </c>
      <c r="J69" s="12" t="s">
        <v>165</v>
      </c>
      <c r="K69" s="12">
        <v>2</v>
      </c>
      <c r="L69" s="12">
        <v>3</v>
      </c>
      <c r="M69" s="12" t="s">
        <v>59</v>
      </c>
      <c r="N69" s="12">
        <v>2</v>
      </c>
      <c r="O69" s="12" t="s">
        <v>50</v>
      </c>
      <c r="P69" s="12">
        <v>1</v>
      </c>
      <c r="Q69" s="12" t="s">
        <v>84</v>
      </c>
      <c r="R69" s="12" t="s">
        <v>54</v>
      </c>
      <c r="S69" s="12">
        <v>2</v>
      </c>
      <c r="T69" s="12" t="s">
        <v>65</v>
      </c>
      <c r="U69" s="12">
        <v>1</v>
      </c>
      <c r="V69" s="12">
        <v>2</v>
      </c>
      <c r="W69" s="12">
        <v>0</v>
      </c>
      <c r="X69" s="12">
        <v>2</v>
      </c>
      <c r="Y69" s="12">
        <v>0</v>
      </c>
      <c r="Z69" s="12">
        <v>2</v>
      </c>
      <c r="AA69" s="12">
        <v>0</v>
      </c>
      <c r="AB69" s="12">
        <v>2</v>
      </c>
      <c r="AC69" s="12">
        <v>0</v>
      </c>
      <c r="AD69" s="12">
        <v>3</v>
      </c>
      <c r="AE69" s="12">
        <v>1</v>
      </c>
      <c r="AF69" s="12">
        <v>3</v>
      </c>
      <c r="AG69" s="12">
        <v>1</v>
      </c>
      <c r="AH69" s="12">
        <v>1</v>
      </c>
      <c r="AI69" s="12">
        <v>-2</v>
      </c>
      <c r="AJ69" s="12">
        <v>1</v>
      </c>
      <c r="AK69" s="12">
        <v>-2</v>
      </c>
      <c r="AL69" s="12">
        <v>1</v>
      </c>
      <c r="AM69" s="12">
        <v>-1</v>
      </c>
      <c r="AN69" s="12">
        <v>1</v>
      </c>
      <c r="AO69" s="12">
        <v>-1</v>
      </c>
      <c r="AP69" s="12">
        <v>1</v>
      </c>
      <c r="AQ69" s="12">
        <v>-1</v>
      </c>
      <c r="AR69" s="12">
        <v>1</v>
      </c>
      <c r="AS69" s="12">
        <v>-1</v>
      </c>
      <c r="AT69" s="12">
        <v>0</v>
      </c>
      <c r="AU69" s="12">
        <v>-1</v>
      </c>
      <c r="AV69" s="12">
        <v>0</v>
      </c>
      <c r="AW69" s="12">
        <v>-1</v>
      </c>
      <c r="AX69" s="12">
        <v>-1</v>
      </c>
      <c r="AY69" s="12">
        <v>-1</v>
      </c>
      <c r="AZ69" s="12">
        <v>-1</v>
      </c>
      <c r="BA69" s="12">
        <v>-1</v>
      </c>
      <c r="BB69" s="12">
        <v>-1</v>
      </c>
      <c r="BC69" s="12">
        <v>-1</v>
      </c>
      <c r="BD69" s="12">
        <v>-1</v>
      </c>
      <c r="BE69" s="12">
        <v>-1</v>
      </c>
      <c r="BF69" s="12">
        <v>1</v>
      </c>
      <c r="BG69" s="12">
        <v>-1</v>
      </c>
      <c r="BH69" s="12">
        <v>1</v>
      </c>
      <c r="BI69" s="12">
        <v>-1</v>
      </c>
      <c r="BJ69" s="12" t="s">
        <v>166</v>
      </c>
      <c r="BK69" s="12" t="s">
        <v>167</v>
      </c>
      <c r="BL69" s="12" t="s">
        <v>166</v>
      </c>
      <c r="BM69" s="12" t="s">
        <v>167</v>
      </c>
      <c r="BO69" s="12" t="s">
        <v>168</v>
      </c>
      <c r="BQ69" s="12" t="s">
        <v>168</v>
      </c>
    </row>
    <row r="70" spans="1:69" s="12" customFormat="1">
      <c r="A70" s="12">
        <v>44</v>
      </c>
      <c r="B70" s="12">
        <v>5</v>
      </c>
      <c r="C70" s="12" t="s">
        <v>45</v>
      </c>
      <c r="D70" s="12">
        <v>21</v>
      </c>
      <c r="E70" s="12" t="s">
        <v>71</v>
      </c>
      <c r="F70" s="12" t="s">
        <v>79</v>
      </c>
      <c r="G70" s="12" t="s">
        <v>47</v>
      </c>
      <c r="H70" s="12">
        <v>5</v>
      </c>
      <c r="I70" s="12" t="s">
        <v>75</v>
      </c>
      <c r="J70" s="12" t="s">
        <v>192</v>
      </c>
      <c r="K70" s="12">
        <v>0</v>
      </c>
      <c r="L70" s="12">
        <v>2</v>
      </c>
      <c r="M70" s="12" t="s">
        <v>49</v>
      </c>
      <c r="N70" s="12">
        <v>2</v>
      </c>
      <c r="O70" s="12" t="s">
        <v>50</v>
      </c>
      <c r="P70" s="12">
        <v>1</v>
      </c>
      <c r="Q70" s="12" t="s">
        <v>84</v>
      </c>
      <c r="R70" s="12" t="s">
        <v>54</v>
      </c>
      <c r="S70" s="12">
        <v>2</v>
      </c>
      <c r="T70" s="12" t="s">
        <v>65</v>
      </c>
      <c r="U70" s="12">
        <v>1</v>
      </c>
      <c r="V70" s="12">
        <v>2</v>
      </c>
      <c r="W70" s="12">
        <v>2</v>
      </c>
      <c r="X70" s="12">
        <v>2</v>
      </c>
      <c r="Y70" s="12">
        <v>2</v>
      </c>
      <c r="Z70" s="12">
        <v>2</v>
      </c>
      <c r="AA70" s="12">
        <v>0</v>
      </c>
      <c r="AB70" s="12">
        <v>2</v>
      </c>
      <c r="AC70" s="12">
        <v>0</v>
      </c>
      <c r="AD70" s="12">
        <v>3</v>
      </c>
      <c r="AE70" s="12">
        <v>3</v>
      </c>
      <c r="AF70" s="12">
        <v>3</v>
      </c>
      <c r="AG70" s="12">
        <v>3</v>
      </c>
      <c r="AH70" s="12">
        <v>2</v>
      </c>
      <c r="AI70" s="12">
        <v>0</v>
      </c>
      <c r="AJ70" s="12">
        <v>2</v>
      </c>
      <c r="AK70" s="12">
        <v>0</v>
      </c>
      <c r="AL70" s="12">
        <v>2</v>
      </c>
      <c r="AM70" s="12">
        <v>-1</v>
      </c>
      <c r="AN70" s="12">
        <v>2</v>
      </c>
      <c r="AO70" s="12">
        <v>-1</v>
      </c>
      <c r="AP70" s="12">
        <v>1</v>
      </c>
      <c r="AQ70" s="12">
        <v>-2</v>
      </c>
      <c r="AR70" s="12">
        <v>1</v>
      </c>
      <c r="AS70" s="12">
        <v>-2</v>
      </c>
      <c r="AT70" s="12">
        <v>1</v>
      </c>
      <c r="AU70" s="12">
        <v>-1</v>
      </c>
      <c r="AV70" s="12">
        <v>1</v>
      </c>
      <c r="AW70" s="12">
        <v>-1</v>
      </c>
      <c r="AX70" s="12">
        <v>1</v>
      </c>
      <c r="AY70" s="12">
        <v>-1</v>
      </c>
      <c r="AZ70" s="12">
        <v>1</v>
      </c>
      <c r="BA70" s="12">
        <v>-1</v>
      </c>
      <c r="BB70" s="12">
        <v>1</v>
      </c>
      <c r="BC70" s="12">
        <v>-1</v>
      </c>
      <c r="BD70" s="12">
        <v>1</v>
      </c>
      <c r="BE70" s="12">
        <v>-1</v>
      </c>
      <c r="BF70" s="12">
        <v>2</v>
      </c>
      <c r="BG70" s="12">
        <v>-1</v>
      </c>
      <c r="BH70" s="12">
        <v>2</v>
      </c>
      <c r="BI70" s="12">
        <v>-1</v>
      </c>
      <c r="BJ70" s="12" t="s">
        <v>193</v>
      </c>
      <c r="BL70" s="12" t="s">
        <v>193</v>
      </c>
      <c r="BO70" s="12" t="s">
        <v>194</v>
      </c>
      <c r="BQ70" s="12" t="s">
        <v>194</v>
      </c>
    </row>
    <row r="71" spans="1:69" s="12" customFormat="1">
      <c r="A71" s="12">
        <v>45</v>
      </c>
      <c r="B71" s="12">
        <v>5</v>
      </c>
      <c r="C71" s="12" t="s">
        <v>45</v>
      </c>
      <c r="D71" s="12">
        <v>21</v>
      </c>
      <c r="E71" s="12" t="s">
        <v>71</v>
      </c>
      <c r="F71" s="12" t="s">
        <v>79</v>
      </c>
      <c r="G71" s="12" t="s">
        <v>47</v>
      </c>
      <c r="H71" s="12">
        <v>5</v>
      </c>
      <c r="I71" s="12" t="s">
        <v>75</v>
      </c>
      <c r="J71" s="12" t="s">
        <v>195</v>
      </c>
      <c r="K71" s="12">
        <v>3</v>
      </c>
      <c r="L71" s="12">
        <v>3</v>
      </c>
      <c r="M71" s="12" t="s">
        <v>59</v>
      </c>
      <c r="N71" s="12">
        <v>2</v>
      </c>
      <c r="O71" s="12" t="s">
        <v>50</v>
      </c>
      <c r="P71" s="12">
        <v>1</v>
      </c>
      <c r="Q71" s="12" t="s">
        <v>84</v>
      </c>
      <c r="R71" s="12" t="s">
        <v>54</v>
      </c>
      <c r="S71" s="12">
        <v>2</v>
      </c>
      <c r="T71" s="12" t="s">
        <v>65</v>
      </c>
      <c r="U71" s="12">
        <v>1</v>
      </c>
      <c r="V71" s="12">
        <v>2</v>
      </c>
      <c r="W71" s="12">
        <v>3</v>
      </c>
      <c r="X71" s="12">
        <v>2</v>
      </c>
      <c r="Y71" s="12">
        <v>3</v>
      </c>
      <c r="Z71" s="12">
        <v>2</v>
      </c>
      <c r="AA71" s="12">
        <v>2</v>
      </c>
      <c r="AB71" s="12">
        <v>2</v>
      </c>
      <c r="AC71" s="12">
        <v>2</v>
      </c>
      <c r="AD71" s="12">
        <v>3</v>
      </c>
      <c r="AE71" s="12">
        <v>2</v>
      </c>
      <c r="AF71" s="12">
        <v>3</v>
      </c>
      <c r="AG71" s="12">
        <v>2</v>
      </c>
      <c r="AH71" s="12">
        <v>2</v>
      </c>
      <c r="AI71" s="12">
        <v>-1</v>
      </c>
      <c r="AJ71" s="12">
        <v>2</v>
      </c>
      <c r="AK71" s="12">
        <v>-1</v>
      </c>
      <c r="AL71" s="12">
        <v>3</v>
      </c>
      <c r="AM71" s="12">
        <v>2</v>
      </c>
      <c r="AN71" s="12">
        <v>3</v>
      </c>
      <c r="AO71" s="12">
        <v>2</v>
      </c>
      <c r="AP71" s="12">
        <v>1</v>
      </c>
      <c r="AQ71" s="12">
        <v>-1</v>
      </c>
      <c r="AR71" s="12">
        <v>1</v>
      </c>
      <c r="AS71" s="12">
        <v>-1</v>
      </c>
      <c r="AT71" s="12">
        <v>2</v>
      </c>
      <c r="AU71" s="12">
        <v>-3</v>
      </c>
      <c r="AV71" s="12">
        <v>2</v>
      </c>
      <c r="AW71" s="12">
        <v>-3</v>
      </c>
      <c r="AX71" s="12">
        <v>1</v>
      </c>
      <c r="AZ71" s="12">
        <v>1</v>
      </c>
      <c r="BB71" s="12">
        <v>2</v>
      </c>
      <c r="BC71" s="12">
        <v>-2</v>
      </c>
      <c r="BD71" s="12">
        <v>2</v>
      </c>
      <c r="BE71" s="12">
        <v>-2</v>
      </c>
      <c r="BF71" s="12">
        <v>-1</v>
      </c>
      <c r="BG71" s="12">
        <v>-1</v>
      </c>
      <c r="BH71" s="12">
        <v>-1</v>
      </c>
      <c r="BI71" s="12">
        <v>-1</v>
      </c>
      <c r="BJ71" s="12" t="s">
        <v>196</v>
      </c>
      <c r="BK71" s="12" t="s">
        <v>197</v>
      </c>
      <c r="BL71" s="12" t="s">
        <v>196</v>
      </c>
      <c r="BM71" s="12" t="s">
        <v>197</v>
      </c>
      <c r="BO71" s="12" t="s">
        <v>198</v>
      </c>
      <c r="BQ71" s="12" t="s">
        <v>198</v>
      </c>
    </row>
    <row r="72" spans="1:69" s="12" customFormat="1">
      <c r="A72" s="12">
        <v>26</v>
      </c>
      <c r="B72" s="12">
        <v>4</v>
      </c>
      <c r="C72" s="12" t="s">
        <v>123</v>
      </c>
      <c r="D72" s="12">
        <v>18</v>
      </c>
      <c r="E72" s="12" t="s">
        <v>71</v>
      </c>
      <c r="F72" s="12" t="s">
        <v>79</v>
      </c>
      <c r="G72" s="12" t="s">
        <v>47</v>
      </c>
      <c r="H72" s="12">
        <v>5</v>
      </c>
      <c r="I72" s="12" t="s">
        <v>75</v>
      </c>
      <c r="J72" s="12" t="s">
        <v>142</v>
      </c>
      <c r="K72" s="12">
        <v>2</v>
      </c>
      <c r="L72" s="12">
        <v>2</v>
      </c>
      <c r="M72" s="12" t="s">
        <v>59</v>
      </c>
      <c r="N72" s="12">
        <v>2</v>
      </c>
      <c r="O72" s="12" t="s">
        <v>124</v>
      </c>
      <c r="P72" s="12">
        <v>2</v>
      </c>
      <c r="Q72" s="12" t="s">
        <v>55</v>
      </c>
      <c r="R72" s="12" t="s">
        <v>50</v>
      </c>
      <c r="S72" s="12">
        <v>1</v>
      </c>
      <c r="T72" s="12" t="s">
        <v>98</v>
      </c>
      <c r="U72" s="12">
        <v>2</v>
      </c>
      <c r="V72" s="12">
        <v>0</v>
      </c>
      <c r="W72" s="12">
        <v>3</v>
      </c>
      <c r="X72" s="12">
        <v>3</v>
      </c>
      <c r="Y72" s="12">
        <v>0</v>
      </c>
      <c r="Z72" s="12">
        <v>-1</v>
      </c>
      <c r="AA72" s="12">
        <v>2</v>
      </c>
      <c r="AB72" s="12">
        <v>2</v>
      </c>
      <c r="AC72" s="12">
        <v>-1</v>
      </c>
      <c r="AD72" s="12">
        <v>2</v>
      </c>
      <c r="AE72" s="12">
        <v>3</v>
      </c>
      <c r="AF72" s="12">
        <v>3</v>
      </c>
      <c r="AG72" s="12">
        <v>2</v>
      </c>
      <c r="AI72" s="12">
        <v>2</v>
      </c>
      <c r="AJ72" s="12">
        <v>2</v>
      </c>
      <c r="AL72" s="12">
        <v>1</v>
      </c>
      <c r="AM72" s="12">
        <v>2</v>
      </c>
      <c r="AN72" s="12">
        <v>2</v>
      </c>
      <c r="AO72" s="12">
        <v>1</v>
      </c>
      <c r="AP72" s="12">
        <v>1</v>
      </c>
      <c r="AQ72" s="12">
        <v>2</v>
      </c>
      <c r="AR72" s="12">
        <v>2</v>
      </c>
      <c r="AS72" s="12">
        <v>1</v>
      </c>
      <c r="AU72" s="12">
        <v>2</v>
      </c>
      <c r="AV72" s="12">
        <v>2</v>
      </c>
      <c r="AX72" s="12">
        <v>-1</v>
      </c>
      <c r="AY72" s="12">
        <v>2</v>
      </c>
      <c r="AZ72" s="12">
        <v>2</v>
      </c>
      <c r="BA72" s="12">
        <v>-1</v>
      </c>
      <c r="BB72" s="12">
        <v>1</v>
      </c>
      <c r="BC72" s="12">
        <v>1</v>
      </c>
      <c r="BD72" s="12">
        <v>1</v>
      </c>
      <c r="BE72" s="12">
        <v>1</v>
      </c>
      <c r="BF72" s="12">
        <v>1</v>
      </c>
      <c r="BG72" s="12">
        <v>2</v>
      </c>
      <c r="BH72" s="12">
        <v>2</v>
      </c>
      <c r="BI72" s="12">
        <v>1</v>
      </c>
      <c r="BJ72" s="12" t="s">
        <v>144</v>
      </c>
      <c r="BK72" s="12" t="s">
        <v>145</v>
      </c>
      <c r="BL72" s="12" t="s">
        <v>145</v>
      </c>
      <c r="BM72" s="12" t="s">
        <v>144</v>
      </c>
      <c r="BO72" s="12" t="s">
        <v>146</v>
      </c>
      <c r="BP72" s="12" t="s">
        <v>146</v>
      </c>
    </row>
    <row r="73" spans="1:69" s="12" customFormat="1">
      <c r="A73" s="12">
        <v>30</v>
      </c>
      <c r="B73" s="12">
        <v>4</v>
      </c>
      <c r="C73" s="12" t="s">
        <v>123</v>
      </c>
      <c r="D73" s="12">
        <v>24</v>
      </c>
      <c r="E73" s="12" t="s">
        <v>58</v>
      </c>
      <c r="F73" s="12" t="s">
        <v>64</v>
      </c>
      <c r="G73" s="12" t="s">
        <v>47</v>
      </c>
      <c r="H73" s="12">
        <v>5</v>
      </c>
      <c r="I73" s="12" t="s">
        <v>75</v>
      </c>
      <c r="J73" s="12" t="s">
        <v>156</v>
      </c>
      <c r="K73" s="12">
        <v>1</v>
      </c>
      <c r="L73" s="12">
        <v>2</v>
      </c>
      <c r="M73" s="12" t="s">
        <v>59</v>
      </c>
      <c r="N73" s="12">
        <v>1</v>
      </c>
      <c r="O73" s="12" t="s">
        <v>124</v>
      </c>
      <c r="P73" s="12">
        <v>2</v>
      </c>
      <c r="Q73" s="12" t="s">
        <v>65</v>
      </c>
      <c r="R73" s="12" t="s">
        <v>50</v>
      </c>
      <c r="S73" s="12">
        <v>1</v>
      </c>
      <c r="T73" s="12" t="s">
        <v>84</v>
      </c>
      <c r="U73" s="12">
        <v>2</v>
      </c>
      <c r="V73" s="12">
        <v>-1</v>
      </c>
      <c r="W73" s="12">
        <v>2</v>
      </c>
      <c r="X73" s="12">
        <v>2</v>
      </c>
      <c r="Y73" s="12">
        <v>-1</v>
      </c>
      <c r="Z73" s="12">
        <v>-2</v>
      </c>
      <c r="AA73" s="12">
        <v>2</v>
      </c>
      <c r="AB73" s="12">
        <v>2</v>
      </c>
      <c r="AC73" s="12">
        <v>-2</v>
      </c>
      <c r="AD73" s="12">
        <v>2</v>
      </c>
      <c r="AE73" s="12">
        <v>2</v>
      </c>
      <c r="AF73" s="12">
        <v>2</v>
      </c>
      <c r="AG73" s="12">
        <v>2</v>
      </c>
      <c r="AH73" s="12">
        <v>1</v>
      </c>
      <c r="AI73" s="12">
        <v>2</v>
      </c>
      <c r="AJ73" s="12">
        <v>2</v>
      </c>
      <c r="AK73" s="12">
        <v>1</v>
      </c>
      <c r="AL73" s="12">
        <v>-1</v>
      </c>
      <c r="AM73" s="12">
        <v>1</v>
      </c>
      <c r="AN73" s="12">
        <v>1</v>
      </c>
      <c r="AO73" s="12">
        <v>-1</v>
      </c>
      <c r="AP73" s="12">
        <v>1</v>
      </c>
      <c r="AQ73" s="12">
        <v>1</v>
      </c>
      <c r="AR73" s="12">
        <v>1</v>
      </c>
      <c r="AS73" s="12">
        <v>1</v>
      </c>
      <c r="AT73" s="12">
        <v>1</v>
      </c>
      <c r="AU73" s="12">
        <v>2</v>
      </c>
      <c r="AV73" s="12">
        <v>2</v>
      </c>
      <c r="AW73" s="12">
        <v>1</v>
      </c>
      <c r="AX73" s="12">
        <v>-1</v>
      </c>
      <c r="AY73" s="12">
        <v>-1</v>
      </c>
      <c r="AZ73" s="12">
        <v>-1</v>
      </c>
      <c r="BA73" s="12">
        <v>-1</v>
      </c>
      <c r="BB73" s="12">
        <v>1</v>
      </c>
      <c r="BC73" s="12">
        <v>2</v>
      </c>
      <c r="BD73" s="12">
        <v>2</v>
      </c>
      <c r="BE73" s="12">
        <v>1</v>
      </c>
      <c r="BF73" s="12">
        <v>-1</v>
      </c>
      <c r="BG73" s="12">
        <v>1</v>
      </c>
      <c r="BH73" s="12">
        <v>1</v>
      </c>
      <c r="BI73" s="12">
        <v>-1</v>
      </c>
      <c r="BJ73" s="12" t="s">
        <v>157</v>
      </c>
      <c r="BK73" s="12" t="s">
        <v>158</v>
      </c>
      <c r="BL73" s="12" t="s">
        <v>158</v>
      </c>
      <c r="BM73" s="12" t="s">
        <v>157</v>
      </c>
    </row>
    <row r="74" spans="1:69" s="12" customFormat="1">
      <c r="A74" s="12">
        <v>61</v>
      </c>
      <c r="B74" s="12">
        <v>5</v>
      </c>
      <c r="C74" s="12" t="s">
        <v>123</v>
      </c>
      <c r="D74" s="12">
        <v>19</v>
      </c>
      <c r="E74" s="12" t="s">
        <v>58</v>
      </c>
      <c r="F74" s="12" t="s">
        <v>64</v>
      </c>
      <c r="G74" s="12" t="s">
        <v>47</v>
      </c>
      <c r="H74" s="12">
        <v>5</v>
      </c>
      <c r="I74" s="12" t="s">
        <v>75</v>
      </c>
      <c r="K74" s="12">
        <v>2</v>
      </c>
      <c r="L74" s="12">
        <v>2</v>
      </c>
      <c r="M74" s="12" t="s">
        <v>59</v>
      </c>
      <c r="N74" s="12">
        <v>3</v>
      </c>
      <c r="O74" s="12" t="s">
        <v>124</v>
      </c>
      <c r="P74" s="12">
        <v>2</v>
      </c>
      <c r="Q74" s="12" t="s">
        <v>84</v>
      </c>
      <c r="R74" s="12" t="s">
        <v>50</v>
      </c>
      <c r="S74" s="12">
        <v>1</v>
      </c>
      <c r="T74" s="12" t="s">
        <v>55</v>
      </c>
      <c r="U74" s="12">
        <v>2</v>
      </c>
      <c r="V74" s="12">
        <v>-2</v>
      </c>
      <c r="W74" s="12">
        <v>1</v>
      </c>
      <c r="X74" s="12">
        <v>1</v>
      </c>
      <c r="Y74" s="12">
        <v>-2</v>
      </c>
      <c r="Z74" s="12">
        <v>-1</v>
      </c>
      <c r="AA74" s="12">
        <v>1</v>
      </c>
      <c r="AB74" s="12">
        <v>1</v>
      </c>
      <c r="AC74" s="12">
        <v>-1</v>
      </c>
      <c r="AD74" s="12">
        <v>3</v>
      </c>
      <c r="AE74" s="12">
        <v>3</v>
      </c>
      <c r="AF74" s="12">
        <v>3</v>
      </c>
      <c r="AG74" s="12">
        <v>3</v>
      </c>
      <c r="AH74" s="12">
        <v>1</v>
      </c>
      <c r="AI74" s="12">
        <v>2</v>
      </c>
      <c r="AJ74" s="12">
        <v>2</v>
      </c>
      <c r="AK74" s="12">
        <v>1</v>
      </c>
      <c r="AL74" s="12">
        <v>1</v>
      </c>
      <c r="AM74" s="12">
        <v>2</v>
      </c>
      <c r="AN74" s="12">
        <v>2</v>
      </c>
      <c r="AO74" s="12">
        <v>1</v>
      </c>
      <c r="AP74" s="12">
        <v>1</v>
      </c>
      <c r="AQ74" s="12">
        <v>2</v>
      </c>
      <c r="AR74" s="12">
        <v>2</v>
      </c>
      <c r="AS74" s="12">
        <v>1</v>
      </c>
      <c r="AT74" s="12">
        <v>1</v>
      </c>
      <c r="AU74" s="12">
        <v>1</v>
      </c>
      <c r="AV74" s="12">
        <v>1</v>
      </c>
      <c r="AW74" s="12">
        <v>1</v>
      </c>
      <c r="AX74" s="12">
        <v>0</v>
      </c>
      <c r="AY74" s="12">
        <v>1</v>
      </c>
      <c r="AZ74" s="12">
        <v>1</v>
      </c>
      <c r="BA74" s="12">
        <v>0</v>
      </c>
      <c r="BB74" s="12">
        <v>0</v>
      </c>
      <c r="BC74" s="12">
        <v>1</v>
      </c>
      <c r="BD74" s="12">
        <v>1</v>
      </c>
      <c r="BE74" s="12">
        <v>0</v>
      </c>
      <c r="BF74" s="12">
        <v>0</v>
      </c>
      <c r="BG74" s="12">
        <v>2</v>
      </c>
      <c r="BH74" s="12">
        <v>2</v>
      </c>
      <c r="BI74" s="12">
        <v>0</v>
      </c>
      <c r="BJ74" s="12" t="s">
        <v>240</v>
      </c>
      <c r="BK74" s="12" t="s">
        <v>241</v>
      </c>
      <c r="BL74" s="12" t="s">
        <v>241</v>
      </c>
      <c r="BM74" s="12" t="s">
        <v>240</v>
      </c>
      <c r="BO74" s="12" t="s">
        <v>242</v>
      </c>
      <c r="BP74" s="12" t="s">
        <v>242</v>
      </c>
    </row>
    <row r="75" spans="1:69" s="12" customFormat="1">
      <c r="A75" s="12">
        <v>66</v>
      </c>
      <c r="B75" s="12">
        <v>5</v>
      </c>
      <c r="C75" s="12" t="s">
        <v>123</v>
      </c>
      <c r="D75" s="12">
        <v>20</v>
      </c>
      <c r="E75" s="12" t="s">
        <v>58</v>
      </c>
      <c r="F75" s="12" t="s">
        <v>64</v>
      </c>
      <c r="G75" s="12" t="s">
        <v>47</v>
      </c>
      <c r="H75" s="12">
        <v>5</v>
      </c>
      <c r="I75" s="12" t="s">
        <v>75</v>
      </c>
      <c r="J75" s="12" t="s">
        <v>253</v>
      </c>
      <c r="K75" s="12">
        <v>-3</v>
      </c>
      <c r="L75" s="12">
        <v>-3</v>
      </c>
      <c r="M75" s="12" t="s">
        <v>59</v>
      </c>
      <c r="N75" s="12">
        <v>-3</v>
      </c>
      <c r="O75" s="12" t="s">
        <v>124</v>
      </c>
      <c r="P75" s="12">
        <v>2</v>
      </c>
      <c r="Q75" s="12" t="s">
        <v>51</v>
      </c>
      <c r="R75" s="12" t="s">
        <v>50</v>
      </c>
      <c r="S75" s="12">
        <v>1</v>
      </c>
      <c r="T75" s="12" t="s">
        <v>67</v>
      </c>
      <c r="U75" s="12">
        <v>2</v>
      </c>
      <c r="V75" s="12">
        <v>1</v>
      </c>
      <c r="W75" s="12">
        <v>3</v>
      </c>
      <c r="X75" s="12">
        <v>3</v>
      </c>
      <c r="Y75" s="12">
        <v>1</v>
      </c>
      <c r="Z75" s="12">
        <v>2</v>
      </c>
      <c r="AA75" s="12">
        <v>2</v>
      </c>
      <c r="AB75" s="12">
        <v>2</v>
      </c>
      <c r="AC75" s="12">
        <v>2</v>
      </c>
      <c r="AD75" s="12">
        <v>2</v>
      </c>
      <c r="AE75" s="12">
        <v>3</v>
      </c>
      <c r="AF75" s="12">
        <v>3</v>
      </c>
      <c r="AG75" s="12">
        <v>2</v>
      </c>
      <c r="AH75" s="12">
        <v>1</v>
      </c>
      <c r="AI75" s="12">
        <v>2</v>
      </c>
      <c r="AJ75" s="12">
        <v>2</v>
      </c>
      <c r="AK75" s="12">
        <v>1</v>
      </c>
      <c r="AL75" s="12">
        <v>1</v>
      </c>
      <c r="AM75" s="12">
        <v>3</v>
      </c>
      <c r="AN75" s="12">
        <v>3</v>
      </c>
      <c r="AO75" s="12">
        <v>1</v>
      </c>
      <c r="AP75" s="12">
        <v>1</v>
      </c>
      <c r="AQ75" s="12">
        <v>2</v>
      </c>
      <c r="AR75" s="12">
        <v>2</v>
      </c>
      <c r="AS75" s="12">
        <v>1</v>
      </c>
      <c r="AT75" s="12">
        <v>2</v>
      </c>
      <c r="AU75" s="12">
        <v>2</v>
      </c>
      <c r="AV75" s="12">
        <v>2</v>
      </c>
      <c r="AW75" s="12">
        <v>2</v>
      </c>
      <c r="AX75" s="12">
        <v>2</v>
      </c>
      <c r="AY75" s="12">
        <v>3</v>
      </c>
      <c r="AZ75" s="12">
        <v>3</v>
      </c>
      <c r="BA75" s="12">
        <v>2</v>
      </c>
      <c r="BB75" s="12">
        <v>1</v>
      </c>
      <c r="BC75" s="12">
        <v>2</v>
      </c>
      <c r="BD75" s="12">
        <v>2</v>
      </c>
      <c r="BE75" s="12">
        <v>1</v>
      </c>
      <c r="BF75" s="12">
        <v>2</v>
      </c>
      <c r="BG75" s="12">
        <v>2</v>
      </c>
      <c r="BH75" s="12">
        <v>2</v>
      </c>
      <c r="BI75" s="12">
        <v>2</v>
      </c>
      <c r="BJ75" s="12" t="s">
        <v>254</v>
      </c>
      <c r="BK75" s="12" t="s">
        <v>256</v>
      </c>
      <c r="BL75" s="12" t="s">
        <v>256</v>
      </c>
      <c r="BM75" s="12" t="s">
        <v>254</v>
      </c>
      <c r="BN75" s="12" t="s">
        <v>255</v>
      </c>
      <c r="BO75" s="12" t="s">
        <v>257</v>
      </c>
      <c r="BP75" s="12" t="s">
        <v>257</v>
      </c>
      <c r="BQ75" s="12" t="s">
        <v>255</v>
      </c>
    </row>
    <row r="76" spans="1:69" s="12" customFormat="1">
      <c r="A76" s="12">
        <v>67</v>
      </c>
      <c r="B76" s="12">
        <v>5</v>
      </c>
      <c r="C76" s="12" t="s">
        <v>123</v>
      </c>
      <c r="D76" s="12">
        <v>21</v>
      </c>
      <c r="E76" s="12" t="s">
        <v>71</v>
      </c>
      <c r="F76" s="12" t="s">
        <v>79</v>
      </c>
      <c r="G76" s="12" t="s">
        <v>47</v>
      </c>
      <c r="H76" s="12">
        <v>5</v>
      </c>
      <c r="I76" s="12" t="s">
        <v>75</v>
      </c>
      <c r="J76" s="12" t="s">
        <v>258</v>
      </c>
      <c r="K76" s="12">
        <v>1</v>
      </c>
      <c r="L76" s="12">
        <v>2</v>
      </c>
      <c r="M76" s="12" t="s">
        <v>59</v>
      </c>
      <c r="N76" s="12">
        <v>3</v>
      </c>
      <c r="O76" s="12" t="s">
        <v>124</v>
      </c>
      <c r="P76" s="12">
        <v>2</v>
      </c>
      <c r="Q76" s="12" t="s">
        <v>51</v>
      </c>
      <c r="R76" s="12" t="s">
        <v>50</v>
      </c>
      <c r="S76" s="12">
        <v>1</v>
      </c>
      <c r="T76" s="12" t="s">
        <v>67</v>
      </c>
      <c r="U76" s="12">
        <v>2</v>
      </c>
      <c r="V76" s="12">
        <v>1</v>
      </c>
      <c r="W76" s="12">
        <v>2</v>
      </c>
      <c r="X76" s="12">
        <v>2</v>
      </c>
      <c r="Y76" s="12">
        <v>1</v>
      </c>
      <c r="Z76" s="12">
        <v>-2</v>
      </c>
      <c r="AA76" s="12">
        <v>2</v>
      </c>
      <c r="AB76" s="12">
        <v>2</v>
      </c>
      <c r="AC76" s="12">
        <v>-2</v>
      </c>
      <c r="AD76" s="12">
        <v>0</v>
      </c>
      <c r="AE76" s="12">
        <v>0</v>
      </c>
      <c r="AF76" s="12">
        <v>0</v>
      </c>
      <c r="AG76" s="12">
        <v>0</v>
      </c>
      <c r="AH76" s="12">
        <v>1</v>
      </c>
      <c r="AI76" s="12">
        <v>-1</v>
      </c>
      <c r="AJ76" s="12">
        <v>-1</v>
      </c>
      <c r="AK76" s="12">
        <v>1</v>
      </c>
      <c r="AL76" s="12">
        <v>2</v>
      </c>
      <c r="AM76" s="12">
        <v>1</v>
      </c>
      <c r="AN76" s="12">
        <v>1</v>
      </c>
      <c r="AO76" s="12">
        <v>2</v>
      </c>
      <c r="AP76" s="12">
        <v>0</v>
      </c>
      <c r="AQ76" s="12">
        <v>1</v>
      </c>
      <c r="AR76" s="12">
        <v>1</v>
      </c>
      <c r="AS76" s="12">
        <v>0</v>
      </c>
      <c r="AT76" s="12">
        <v>2</v>
      </c>
      <c r="AU76" s="12">
        <v>0</v>
      </c>
      <c r="AV76" s="12">
        <v>0</v>
      </c>
      <c r="AW76" s="12">
        <v>2</v>
      </c>
      <c r="AX76" s="12">
        <v>1</v>
      </c>
      <c r="AY76" s="12">
        <v>-1</v>
      </c>
      <c r="AZ76" s="12">
        <v>-1</v>
      </c>
      <c r="BA76" s="12">
        <v>1</v>
      </c>
      <c r="BB76" s="12">
        <v>1</v>
      </c>
      <c r="BC76" s="12">
        <v>0</v>
      </c>
      <c r="BD76" s="12">
        <v>0</v>
      </c>
      <c r="BE76" s="12">
        <v>1</v>
      </c>
      <c r="BF76" s="12">
        <v>2</v>
      </c>
      <c r="BG76" s="12">
        <v>0</v>
      </c>
      <c r="BH76" s="12">
        <v>0</v>
      </c>
      <c r="BI76" s="12">
        <v>2</v>
      </c>
      <c r="BJ76" s="12" t="s">
        <v>259</v>
      </c>
      <c r="BK76" s="12" t="s">
        <v>261</v>
      </c>
      <c r="BL76" s="12" t="s">
        <v>261</v>
      </c>
      <c r="BM76" s="12" t="s">
        <v>259</v>
      </c>
      <c r="BN76" s="12" t="s">
        <v>260</v>
      </c>
      <c r="BO76" s="12" t="s">
        <v>250</v>
      </c>
      <c r="BP76" s="12" t="s">
        <v>250</v>
      </c>
      <c r="BQ76" s="12" t="s">
        <v>260</v>
      </c>
    </row>
    <row r="77" spans="1:69" s="12" customFormat="1">
      <c r="A77" s="12">
        <v>68</v>
      </c>
      <c r="B77" s="12">
        <v>5</v>
      </c>
      <c r="C77" s="12" t="s">
        <v>123</v>
      </c>
      <c r="D77" s="12">
        <v>19</v>
      </c>
      <c r="E77" s="12" t="s">
        <v>71</v>
      </c>
      <c r="F77" s="12" t="s">
        <v>79</v>
      </c>
      <c r="G77" s="12" t="s">
        <v>47</v>
      </c>
      <c r="H77" s="12">
        <v>5</v>
      </c>
      <c r="I77" s="12" t="s">
        <v>75</v>
      </c>
      <c r="J77" s="12" t="s">
        <v>165</v>
      </c>
      <c r="K77" s="12">
        <v>3</v>
      </c>
      <c r="L77" s="12">
        <v>3</v>
      </c>
      <c r="M77" s="12" t="s">
        <v>49</v>
      </c>
      <c r="N77" s="12">
        <v>2</v>
      </c>
      <c r="O77" s="12" t="s">
        <v>124</v>
      </c>
      <c r="P77" s="12">
        <v>2</v>
      </c>
      <c r="Q77" s="12" t="s">
        <v>67</v>
      </c>
      <c r="R77" s="12" t="s">
        <v>50</v>
      </c>
      <c r="S77" s="12">
        <v>1</v>
      </c>
      <c r="T77" s="12" t="s">
        <v>65</v>
      </c>
      <c r="U77" s="12">
        <v>2</v>
      </c>
      <c r="V77" s="12">
        <v>1</v>
      </c>
      <c r="W77" s="12">
        <v>3</v>
      </c>
      <c r="X77" s="12">
        <v>3</v>
      </c>
      <c r="Y77" s="12">
        <v>1</v>
      </c>
      <c r="Z77" s="12">
        <v>1</v>
      </c>
      <c r="AA77" s="12">
        <v>3</v>
      </c>
      <c r="AB77" s="12">
        <v>3</v>
      </c>
      <c r="AC77" s="12">
        <v>1</v>
      </c>
      <c r="AD77" s="12">
        <v>2</v>
      </c>
      <c r="AE77" s="12">
        <v>3</v>
      </c>
      <c r="AF77" s="12">
        <v>3</v>
      </c>
      <c r="AG77" s="12">
        <v>2</v>
      </c>
      <c r="AH77" s="12">
        <v>2</v>
      </c>
      <c r="AI77" s="12">
        <v>2</v>
      </c>
      <c r="AJ77" s="12">
        <v>2</v>
      </c>
      <c r="AK77" s="12">
        <v>2</v>
      </c>
      <c r="AL77" s="12">
        <v>1</v>
      </c>
      <c r="AM77" s="12">
        <v>3</v>
      </c>
      <c r="AN77" s="12">
        <v>3</v>
      </c>
      <c r="AO77" s="12">
        <v>1</v>
      </c>
      <c r="AP77" s="12">
        <v>1</v>
      </c>
      <c r="AQ77" s="12">
        <v>2</v>
      </c>
      <c r="AR77" s="12">
        <v>2</v>
      </c>
      <c r="AS77" s="12">
        <v>1</v>
      </c>
      <c r="AT77" s="12">
        <v>1</v>
      </c>
      <c r="AU77" s="12">
        <v>1</v>
      </c>
      <c r="AV77" s="12">
        <v>1</v>
      </c>
      <c r="AW77" s="12">
        <v>1</v>
      </c>
      <c r="AX77" s="12">
        <v>0</v>
      </c>
      <c r="AY77" s="12">
        <v>0</v>
      </c>
      <c r="AZ77" s="12">
        <v>0</v>
      </c>
      <c r="BA77" s="12">
        <v>0</v>
      </c>
      <c r="BB77" s="12">
        <v>0</v>
      </c>
      <c r="BC77" s="12">
        <v>0</v>
      </c>
      <c r="BD77" s="12">
        <v>0</v>
      </c>
      <c r="BE77" s="12">
        <v>0</v>
      </c>
      <c r="BF77" s="12">
        <v>1</v>
      </c>
      <c r="BG77" s="12">
        <v>1</v>
      </c>
      <c r="BH77" s="12">
        <v>1</v>
      </c>
      <c r="BI77" s="12">
        <v>1</v>
      </c>
      <c r="BJ77" s="12" t="s">
        <v>262</v>
      </c>
      <c r="BK77" s="12" t="s">
        <v>264</v>
      </c>
      <c r="BL77" s="12" t="s">
        <v>264</v>
      </c>
      <c r="BM77" s="12" t="s">
        <v>262</v>
      </c>
      <c r="BN77" s="12" t="s">
        <v>263</v>
      </c>
      <c r="BQ77" s="12" t="s">
        <v>263</v>
      </c>
    </row>
    <row r="78" spans="1:69" s="12" customFormat="1">
      <c r="A78" s="12">
        <v>73</v>
      </c>
      <c r="B78" s="12">
        <v>5</v>
      </c>
      <c r="C78" s="12" t="s">
        <v>123</v>
      </c>
      <c r="D78" s="12">
        <v>21</v>
      </c>
      <c r="E78" s="12" t="s">
        <v>71</v>
      </c>
      <c r="F78" s="12" t="s">
        <v>79</v>
      </c>
      <c r="G78" s="12" t="s">
        <v>47</v>
      </c>
      <c r="H78" s="12">
        <v>5</v>
      </c>
      <c r="I78" s="12" t="s">
        <v>75</v>
      </c>
      <c r="J78" s="12" t="s">
        <v>274</v>
      </c>
      <c r="K78" s="12">
        <v>2</v>
      </c>
      <c r="L78" s="12">
        <v>2</v>
      </c>
      <c r="M78" s="12" t="s">
        <v>59</v>
      </c>
      <c r="N78" s="12">
        <v>3</v>
      </c>
      <c r="O78" s="12" t="s">
        <v>124</v>
      </c>
      <c r="P78" s="12">
        <v>2</v>
      </c>
      <c r="Q78" s="12" t="s">
        <v>55</v>
      </c>
      <c r="R78" s="12" t="s">
        <v>50</v>
      </c>
      <c r="S78" s="12">
        <v>1</v>
      </c>
      <c r="T78" s="12" t="s">
        <v>98</v>
      </c>
      <c r="U78" s="12">
        <v>2</v>
      </c>
      <c r="V78" s="12">
        <v>-2</v>
      </c>
      <c r="W78" s="12">
        <v>3</v>
      </c>
      <c r="X78" s="12">
        <v>3</v>
      </c>
      <c r="Y78" s="12">
        <v>-2</v>
      </c>
      <c r="Z78" s="12">
        <v>1</v>
      </c>
      <c r="AA78" s="12">
        <v>2</v>
      </c>
      <c r="AB78" s="12">
        <v>2</v>
      </c>
      <c r="AC78" s="12">
        <v>1</v>
      </c>
      <c r="AD78" s="12">
        <v>1</v>
      </c>
      <c r="AE78" s="12">
        <v>2</v>
      </c>
      <c r="AF78" s="12">
        <v>2</v>
      </c>
      <c r="AG78" s="12">
        <v>1</v>
      </c>
      <c r="AH78" s="12">
        <v>0</v>
      </c>
      <c r="AI78" s="12">
        <v>1</v>
      </c>
      <c r="AJ78" s="12">
        <v>1</v>
      </c>
      <c r="AK78" s="12">
        <v>0</v>
      </c>
      <c r="AL78" s="12">
        <v>-3</v>
      </c>
      <c r="AM78" s="12">
        <v>2</v>
      </c>
      <c r="AN78" s="12">
        <v>2</v>
      </c>
      <c r="AO78" s="12">
        <v>-3</v>
      </c>
      <c r="AP78" s="12">
        <v>1</v>
      </c>
      <c r="AQ78" s="12">
        <v>0</v>
      </c>
      <c r="AR78" s="12">
        <v>0</v>
      </c>
      <c r="AS78" s="12">
        <v>1</v>
      </c>
      <c r="AT78" s="12">
        <v>0</v>
      </c>
      <c r="AU78" s="12">
        <v>1</v>
      </c>
      <c r="AV78" s="12">
        <v>1</v>
      </c>
      <c r="AW78" s="12">
        <v>0</v>
      </c>
      <c r="AX78" s="12">
        <v>-1</v>
      </c>
      <c r="AY78" s="12">
        <v>1</v>
      </c>
      <c r="AZ78" s="12">
        <v>1</v>
      </c>
      <c r="BA78" s="12">
        <v>-1</v>
      </c>
      <c r="BB78" s="12">
        <v>-1</v>
      </c>
      <c r="BC78" s="12">
        <v>0</v>
      </c>
      <c r="BD78" s="12">
        <v>0</v>
      </c>
      <c r="BE78" s="12">
        <v>-1</v>
      </c>
      <c r="BF78" s="12">
        <v>0</v>
      </c>
      <c r="BG78" s="12">
        <v>2</v>
      </c>
      <c r="BH78" s="12">
        <v>2</v>
      </c>
      <c r="BI78" s="12">
        <v>0</v>
      </c>
      <c r="BJ78" s="12" t="s">
        <v>275</v>
      </c>
      <c r="BK78" s="12" t="s">
        <v>277</v>
      </c>
      <c r="BL78" s="12" t="s">
        <v>277</v>
      </c>
      <c r="BM78" s="12" t="s">
        <v>275</v>
      </c>
      <c r="BN78" s="12" t="s">
        <v>276</v>
      </c>
      <c r="BQ78" s="12" t="s">
        <v>276</v>
      </c>
    </row>
    <row r="79" spans="1:69" s="12" customFormat="1">
      <c r="A79" s="12">
        <v>75</v>
      </c>
      <c r="B79" s="12">
        <v>5</v>
      </c>
      <c r="C79" s="12" t="s">
        <v>123</v>
      </c>
      <c r="D79" s="12">
        <v>19</v>
      </c>
      <c r="E79" s="12" t="s">
        <v>58</v>
      </c>
      <c r="F79" s="12" t="s">
        <v>64</v>
      </c>
      <c r="G79" s="12" t="s">
        <v>47</v>
      </c>
      <c r="H79" s="12">
        <v>5</v>
      </c>
      <c r="I79" s="12" t="s">
        <v>75</v>
      </c>
      <c r="J79" s="12" t="s">
        <v>281</v>
      </c>
      <c r="K79" s="12">
        <v>2</v>
      </c>
      <c r="L79" s="12">
        <v>3</v>
      </c>
      <c r="M79" s="12" t="s">
        <v>59</v>
      </c>
      <c r="N79" s="12">
        <v>3</v>
      </c>
      <c r="O79" s="12" t="s">
        <v>124</v>
      </c>
      <c r="P79" s="12">
        <v>2</v>
      </c>
      <c r="Q79" s="12" t="s">
        <v>55</v>
      </c>
      <c r="R79" s="12" t="s">
        <v>50</v>
      </c>
      <c r="S79" s="12">
        <v>1</v>
      </c>
      <c r="T79" s="12" t="s">
        <v>98</v>
      </c>
      <c r="U79" s="12">
        <v>2</v>
      </c>
      <c r="V79" s="12">
        <v>0</v>
      </c>
      <c r="W79" s="12">
        <v>2</v>
      </c>
      <c r="X79" s="12">
        <v>2</v>
      </c>
      <c r="Y79" s="12">
        <v>0</v>
      </c>
      <c r="Z79" s="12">
        <v>-1</v>
      </c>
      <c r="AA79" s="12">
        <v>2</v>
      </c>
      <c r="AB79" s="12">
        <v>2</v>
      </c>
      <c r="AC79" s="12">
        <v>-1</v>
      </c>
      <c r="AD79" s="12">
        <v>-1</v>
      </c>
      <c r="AE79" s="12">
        <v>1</v>
      </c>
      <c r="AF79" s="12">
        <v>1</v>
      </c>
      <c r="AG79" s="12">
        <v>-1</v>
      </c>
      <c r="AH79" s="12">
        <v>1</v>
      </c>
      <c r="AI79" s="12">
        <v>3</v>
      </c>
      <c r="AJ79" s="12">
        <v>3</v>
      </c>
      <c r="AK79" s="12">
        <v>1</v>
      </c>
      <c r="AL79" s="12">
        <v>0</v>
      </c>
      <c r="AM79" s="12">
        <v>3</v>
      </c>
      <c r="AN79" s="12">
        <v>3</v>
      </c>
      <c r="AO79" s="12">
        <v>0</v>
      </c>
      <c r="AP79" s="12">
        <v>1</v>
      </c>
      <c r="AQ79" s="12">
        <v>2</v>
      </c>
      <c r="AR79" s="12">
        <v>2</v>
      </c>
      <c r="AS79" s="12">
        <v>1</v>
      </c>
      <c r="AT79" s="12">
        <v>1</v>
      </c>
      <c r="AU79" s="12">
        <v>2</v>
      </c>
      <c r="AV79" s="12">
        <v>2</v>
      </c>
      <c r="AW79" s="12">
        <v>1</v>
      </c>
      <c r="AX79" s="12">
        <v>-1</v>
      </c>
      <c r="AY79" s="12">
        <v>1</v>
      </c>
      <c r="AZ79" s="12">
        <v>1</v>
      </c>
      <c r="BA79" s="12">
        <v>-1</v>
      </c>
      <c r="BB79" s="12">
        <v>0</v>
      </c>
      <c r="BC79" s="12">
        <v>1</v>
      </c>
      <c r="BD79" s="12">
        <v>1</v>
      </c>
      <c r="BE79" s="12">
        <v>0</v>
      </c>
      <c r="BF79" s="12">
        <v>0</v>
      </c>
      <c r="BG79" s="12">
        <v>1</v>
      </c>
      <c r="BH79" s="12">
        <v>1</v>
      </c>
      <c r="BI79" s="12">
        <v>0</v>
      </c>
      <c r="BJ79" s="12" t="s">
        <v>282</v>
      </c>
      <c r="BK79" s="12" t="s">
        <v>283</v>
      </c>
      <c r="BL79" s="12" t="s">
        <v>283</v>
      </c>
      <c r="BM79" s="12" t="s">
        <v>282</v>
      </c>
    </row>
    <row r="80" spans="1:69" s="12" customFormat="1">
      <c r="A80" s="12">
        <v>76</v>
      </c>
      <c r="B80" s="12">
        <v>5</v>
      </c>
      <c r="C80" s="12" t="s">
        <v>123</v>
      </c>
      <c r="D80" s="12">
        <v>20</v>
      </c>
      <c r="E80" s="12" t="s">
        <v>58</v>
      </c>
      <c r="F80" s="12" t="s">
        <v>64</v>
      </c>
      <c r="G80" s="12" t="s">
        <v>47</v>
      </c>
      <c r="H80" s="12">
        <v>5</v>
      </c>
      <c r="I80" s="12" t="s">
        <v>75</v>
      </c>
      <c r="J80" s="12" t="s">
        <v>281</v>
      </c>
      <c r="K80" s="12">
        <v>0</v>
      </c>
      <c r="L80" s="12">
        <v>3</v>
      </c>
      <c r="M80" s="12" t="s">
        <v>59</v>
      </c>
      <c r="N80" s="12">
        <v>3</v>
      </c>
      <c r="O80" s="12" t="s">
        <v>124</v>
      </c>
      <c r="P80" s="12">
        <v>2</v>
      </c>
      <c r="Q80" s="12" t="s">
        <v>55</v>
      </c>
      <c r="R80" s="12" t="s">
        <v>50</v>
      </c>
      <c r="S80" s="12">
        <v>1</v>
      </c>
      <c r="T80" s="12" t="s">
        <v>98</v>
      </c>
      <c r="U80" s="12">
        <v>2</v>
      </c>
      <c r="V80" s="12">
        <v>0</v>
      </c>
      <c r="W80" s="12">
        <v>2</v>
      </c>
      <c r="X80" s="12">
        <v>2</v>
      </c>
      <c r="Y80" s="12">
        <v>0</v>
      </c>
      <c r="Z80" s="12">
        <v>1</v>
      </c>
      <c r="AA80" s="12">
        <v>3</v>
      </c>
      <c r="AB80" s="12">
        <v>3</v>
      </c>
      <c r="AC80" s="12">
        <v>1</v>
      </c>
      <c r="AD80" s="12">
        <v>1</v>
      </c>
      <c r="AE80" s="12">
        <v>1</v>
      </c>
      <c r="AF80" s="12">
        <v>1</v>
      </c>
      <c r="AG80" s="12">
        <v>1</v>
      </c>
      <c r="AH80" s="12">
        <v>1</v>
      </c>
      <c r="AI80" s="12">
        <v>3</v>
      </c>
      <c r="AJ80" s="12">
        <v>3</v>
      </c>
      <c r="AK80" s="12">
        <v>1</v>
      </c>
      <c r="AL80" s="12">
        <v>-2</v>
      </c>
      <c r="AM80" s="12">
        <v>2</v>
      </c>
      <c r="AN80" s="12">
        <v>2</v>
      </c>
      <c r="AO80" s="12">
        <v>-2</v>
      </c>
      <c r="AP80" s="12">
        <v>1</v>
      </c>
      <c r="AQ80" s="12">
        <v>2</v>
      </c>
      <c r="AR80" s="12">
        <v>2</v>
      </c>
      <c r="AS80" s="12">
        <v>1</v>
      </c>
      <c r="AT80" s="12">
        <v>1</v>
      </c>
      <c r="AU80" s="12">
        <v>1</v>
      </c>
      <c r="AV80" s="12">
        <v>1</v>
      </c>
      <c r="AW80" s="12">
        <v>1</v>
      </c>
      <c r="AX80" s="12">
        <v>-2</v>
      </c>
      <c r="AY80" s="12">
        <v>2</v>
      </c>
      <c r="AZ80" s="12">
        <v>2</v>
      </c>
      <c r="BA80" s="12">
        <v>-2</v>
      </c>
      <c r="BB80" s="12">
        <v>-2</v>
      </c>
      <c r="BC80" s="12">
        <v>-1</v>
      </c>
      <c r="BD80" s="12">
        <v>-1</v>
      </c>
      <c r="BE80" s="12">
        <v>-2</v>
      </c>
      <c r="BF80" s="12">
        <v>1</v>
      </c>
      <c r="BG80" s="12">
        <v>3</v>
      </c>
      <c r="BH80" s="12">
        <v>3</v>
      </c>
      <c r="BI80" s="12">
        <v>1</v>
      </c>
      <c r="BJ80" s="12" t="s">
        <v>243</v>
      </c>
      <c r="BK80" s="12" t="s">
        <v>284</v>
      </c>
      <c r="BL80" s="12" t="s">
        <v>284</v>
      </c>
      <c r="BM80" s="12" t="s">
        <v>243</v>
      </c>
      <c r="BO80" s="12" t="s">
        <v>285</v>
      </c>
      <c r="BP80" s="12" t="s">
        <v>285</v>
      </c>
    </row>
    <row r="82" spans="5:61">
      <c r="K82" t="s">
        <v>341</v>
      </c>
      <c r="L82" t="s">
        <v>342</v>
      </c>
      <c r="N82" t="s">
        <v>343</v>
      </c>
      <c r="X82" t="s">
        <v>305</v>
      </c>
      <c r="Y82" t="s">
        <v>306</v>
      </c>
      <c r="AB82" t="s">
        <v>307</v>
      </c>
      <c r="AC82" t="s">
        <v>308</v>
      </c>
      <c r="AF82" t="s">
        <v>309</v>
      </c>
      <c r="AG82" t="s">
        <v>310</v>
      </c>
      <c r="AJ82" t="s">
        <v>311</v>
      </c>
      <c r="AK82" t="s">
        <v>312</v>
      </c>
      <c r="AN82" t="s">
        <v>313</v>
      </c>
      <c r="AO82" t="s">
        <v>314</v>
      </c>
      <c r="AR82" t="s">
        <v>315</v>
      </c>
      <c r="AS82" t="s">
        <v>316</v>
      </c>
      <c r="AV82" t="s">
        <v>317</v>
      </c>
      <c r="AW82" t="s">
        <v>318</v>
      </c>
      <c r="AZ82" t="s">
        <v>319</v>
      </c>
      <c r="BA82" t="s">
        <v>320</v>
      </c>
      <c r="BD82" t="s">
        <v>321</v>
      </c>
      <c r="BE82" t="s">
        <v>322</v>
      </c>
      <c r="BH82" t="s">
        <v>323</v>
      </c>
      <c r="BI82" t="s">
        <v>324</v>
      </c>
    </row>
    <row r="83" spans="5:61">
      <c r="J83" t="s">
        <v>344</v>
      </c>
      <c r="K83" s="3">
        <f>AVERAGE(K5:K80)</f>
        <v>1.3243243243243243</v>
      </c>
      <c r="L83" s="3">
        <f>AVERAGE(L5:L80)</f>
        <v>2.2162162162162162</v>
      </c>
      <c r="N83" s="3">
        <f>AVERAGE(N5:N80)</f>
        <v>1.8108108108108107</v>
      </c>
      <c r="W83" t="s">
        <v>344</v>
      </c>
      <c r="X83" s="3">
        <f>AVERAGE(X5:X80)</f>
        <v>1.6710526315789473</v>
      </c>
      <c r="Y83" s="3">
        <f>AVERAGE(Y5:Y80)</f>
        <v>7.8947368421052627E-2</v>
      </c>
      <c r="AA83" t="s">
        <v>344</v>
      </c>
      <c r="AB83" s="3">
        <f>AVERAGE(AB5:AB80)</f>
        <v>1.7894736842105263</v>
      </c>
      <c r="AC83" s="3">
        <f>AVERAGE(AC5:AC80)</f>
        <v>0.30263157894736842</v>
      </c>
      <c r="AE83" t="s">
        <v>344</v>
      </c>
      <c r="AF83" s="3">
        <f>AVERAGE(AF5:AF80)</f>
        <v>1.8947368421052631</v>
      </c>
      <c r="AG83" s="3">
        <f>AVERAGE(AG5:AG80)</f>
        <v>1.263157894736842</v>
      </c>
      <c r="AI83" t="s">
        <v>344</v>
      </c>
      <c r="AJ83" s="3">
        <f>AVERAGE(AJ5:AJ80)</f>
        <v>1.3552631578947369</v>
      </c>
      <c r="AK83" s="3">
        <f>AVERAGE(AK5:AK80)</f>
        <v>0.93333333333333335</v>
      </c>
      <c r="AM83" t="s">
        <v>344</v>
      </c>
      <c r="AN83" s="3">
        <f>AVERAGE(AN5:AN80)</f>
        <v>1.3026315789473684</v>
      </c>
      <c r="AO83" s="3">
        <f>AVERAGE(AO5:AO80)</f>
        <v>0.44736842105263158</v>
      </c>
      <c r="AQ83" t="s">
        <v>344</v>
      </c>
      <c r="AR83" s="3">
        <f>AVERAGE(AR5:AR80)</f>
        <v>0.82894736842105265</v>
      </c>
      <c r="AS83" s="3">
        <f>AVERAGE(AS5:AS80)</f>
        <v>0.25</v>
      </c>
      <c r="AU83" t="s">
        <v>344</v>
      </c>
      <c r="AV83" s="3">
        <f>AVERAGE(AV5:AV80)</f>
        <v>1.013157894736842</v>
      </c>
      <c r="AW83" s="3">
        <f>AVERAGE(AW5:AW80)</f>
        <v>0.56000000000000005</v>
      </c>
      <c r="AY83" t="s">
        <v>344</v>
      </c>
      <c r="AZ83" s="3">
        <f>AVERAGE(AZ5:AZ80)</f>
        <v>0.5</v>
      </c>
      <c r="BA83" s="3">
        <f>AVERAGE(BA5:BA80)</f>
        <v>-0.17333333333333334</v>
      </c>
      <c r="BC83" t="s">
        <v>344</v>
      </c>
      <c r="BD83" s="3">
        <f>AVERAGE(BD5:BD80)</f>
        <v>0.67105263157894735</v>
      </c>
      <c r="BE83" s="3">
        <f>AVERAGE(BE5:BE80)</f>
        <v>0.19736842105263158</v>
      </c>
      <c r="BG83" t="s">
        <v>344</v>
      </c>
      <c r="BH83" s="3">
        <f>AVERAGE(BH5:BH80)</f>
        <v>1.0789473684210527</v>
      </c>
      <c r="BI83" s="3">
        <f>AVERAGE(BI5:BI80)</f>
        <v>0.14473684210526316</v>
      </c>
    </row>
    <row r="84" spans="5:61">
      <c r="J84" t="s">
        <v>345</v>
      </c>
      <c r="K84" s="3">
        <f>STDEV(K5:K80)</f>
        <v>1.2725565693280392</v>
      </c>
      <c r="L84" s="3">
        <f>STDEV(L5:L80)</f>
        <v>0.96897446522288688</v>
      </c>
      <c r="N84" s="3">
        <f>STDEV(N5:N80)</f>
        <v>1.3515660695761309</v>
      </c>
      <c r="W84" t="s">
        <v>345</v>
      </c>
      <c r="X84" s="3">
        <f>STDEV(X5:X80)</f>
        <v>1.1241370959657526</v>
      </c>
      <c r="Y84" s="3">
        <f>STDEV(Y5:Y80)</f>
        <v>1.4025040263256463</v>
      </c>
      <c r="AA84" t="s">
        <v>345</v>
      </c>
      <c r="AB84" s="3">
        <f>STDEV(AB5:AB80)</f>
        <v>0.95660217399828518</v>
      </c>
      <c r="AC84" s="3">
        <f>STDEV(AC5:AC80)</f>
        <v>1.3566599853277437</v>
      </c>
      <c r="AE84" t="s">
        <v>345</v>
      </c>
      <c r="AF84" s="3">
        <f>STDEV(AF5:AF80)</f>
        <v>1.1144977627424357</v>
      </c>
      <c r="AG84" s="3">
        <f>STDEV(AG5:AG80)</f>
        <v>1.49994151932784</v>
      </c>
      <c r="AI84" t="s">
        <v>345</v>
      </c>
      <c r="AJ84" s="3">
        <f>STDEV(AJ5:AJ80)</f>
        <v>1.0027156109741326</v>
      </c>
      <c r="AK84" s="3">
        <f>STDEV(AK5:AK80)</f>
        <v>1.2769614836128107</v>
      </c>
      <c r="AM84" t="s">
        <v>345</v>
      </c>
      <c r="AN84" s="3">
        <f>STDEV(AN5:AN80)</f>
        <v>1.211277417628241</v>
      </c>
      <c r="AO84" s="3">
        <f>STDEV(AO5:AO80)</f>
        <v>1.6115808954117508</v>
      </c>
      <c r="AQ84" t="s">
        <v>345</v>
      </c>
      <c r="AR84" s="3">
        <f>STDEV(AR5:AR80)</f>
        <v>1.1001594780726032</v>
      </c>
      <c r="AS84" s="3">
        <f>STDEV(AS5:AS80)</f>
        <v>1.3178264933847197</v>
      </c>
      <c r="AU84" t="s">
        <v>345</v>
      </c>
      <c r="AV84" s="3">
        <f>STDEV(AV5:AV80)</f>
        <v>1.0391460731790834</v>
      </c>
      <c r="AW84" s="3">
        <f>STDEV(AW5:AW80)</f>
        <v>1.3580590282915999</v>
      </c>
      <c r="AY84" t="s">
        <v>345</v>
      </c>
      <c r="AZ84" s="3">
        <f>STDEV(AZ5:AZ80)</f>
        <v>1.321615173439934</v>
      </c>
      <c r="BA84" s="3">
        <f>STDEV(BA5:BA80)</f>
        <v>1.3593851286254119</v>
      </c>
      <c r="BC84" t="s">
        <v>345</v>
      </c>
      <c r="BD84" s="3">
        <f>STDEV(BD5:BD80)</f>
        <v>1.2262480216197358</v>
      </c>
      <c r="BE84" s="3">
        <f>STDEV(BE5:BE80)</f>
        <v>1.3664527004093996</v>
      </c>
      <c r="BG84" t="s">
        <v>345</v>
      </c>
      <c r="BH84" s="3">
        <f>STDEV(BH5:BH80)</f>
        <v>1.1861777033225878</v>
      </c>
      <c r="BI84" s="3">
        <f>STDEV(BI5:BI80)</f>
        <v>1.3337060882460428</v>
      </c>
    </row>
    <row r="86" spans="5:61">
      <c r="E86" t="s">
        <v>346</v>
      </c>
      <c r="G86" t="s">
        <v>347</v>
      </c>
      <c r="I86" t="s">
        <v>348</v>
      </c>
      <c r="M86" t="s">
        <v>349</v>
      </c>
    </row>
    <row r="87" spans="5:61">
      <c r="E87">
        <f>COUNTIF(Table24267[D02. Sex (at birth)],"male")</f>
        <v>21</v>
      </c>
      <c r="G87" t="s">
        <v>350</v>
      </c>
      <c r="H87">
        <f>COUNTIF(Table24267[D04. Ethnicity (code)], 1)</f>
        <v>1</v>
      </c>
      <c r="I87">
        <f>COUNTIF(Table24267[D05. Disability],"yes")</f>
        <v>13</v>
      </c>
      <c r="M87">
        <f>COUNTIF(Table24267[P03. I had Lego sets as a child/I have Lego sets/my child has Lego sets],"yes")</f>
        <v>63</v>
      </c>
    </row>
    <row r="88" spans="5:61">
      <c r="E88">
        <f>COUNTIF(Table24267[D02. Sex (at birth)],"female")</f>
        <v>52</v>
      </c>
      <c r="G88" t="s">
        <v>351</v>
      </c>
      <c r="H88">
        <f>COUNTIF(Table24267[D04. Ethnicity (code)], 2)</f>
        <v>2</v>
      </c>
      <c r="I88">
        <f>COUNTIF(Table24267[D05. Disability],"no")</f>
        <v>61</v>
      </c>
      <c r="M88">
        <f>COUNTIF(Table24267[P03. I had Lego sets as a child/I have Lego sets/my child has Lego sets],"no")</f>
        <v>10</v>
      </c>
    </row>
    <row r="89" spans="5:61">
      <c r="E89">
        <f>COUNTIF(Table24267[D02. Sex (at birth)],"prefer not to say")</f>
        <v>1</v>
      </c>
      <c r="G89" t="s">
        <v>352</v>
      </c>
      <c r="H89">
        <f>COUNTIF(Table24267[D04. Ethnicity (code)], 3)</f>
        <v>3</v>
      </c>
    </row>
    <row r="90" spans="5:61">
      <c r="G90" t="s">
        <v>353</v>
      </c>
      <c r="H90">
        <f>COUNTIF(Table24267[D04. Ethnicity (code)], 4)</f>
        <v>1</v>
      </c>
    </row>
    <row r="91" spans="5:61">
      <c r="G91" t="s">
        <v>354</v>
      </c>
      <c r="H91">
        <f>COUNTIF(Table24267[D04. Ethnicity (code)], 5)</f>
        <v>66</v>
      </c>
    </row>
  </sheetData>
  <phoneticPr fontId="2" type="noConversion"/>
  <pageMargins left="0.7" right="0.7" top="0.75" bottom="0.75" header="0.3" footer="0.3"/>
  <pageSetup paperSize="9"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5E3FF-B950-4C26-A025-178938786BC7}">
  <dimension ref="A2:AQ84"/>
  <sheetViews>
    <sheetView zoomScale="40" zoomScaleNormal="40" workbookViewId="0">
      <selection activeCell="G2" sqref="G2"/>
    </sheetView>
  </sheetViews>
  <sheetFormatPr defaultRowHeight="15"/>
  <cols>
    <col min="1" max="1" width="19" customWidth="1"/>
    <col min="2" max="2" width="8" customWidth="1"/>
    <col min="3" max="3" width="9.5703125" customWidth="1"/>
    <col min="4" max="4" width="10.85546875" customWidth="1"/>
    <col min="5" max="5" width="19.140625" customWidth="1"/>
    <col min="6" max="6" width="14.28515625" customWidth="1"/>
    <col min="7" max="7" width="15.5703125" customWidth="1"/>
    <col min="8" max="8" width="16.140625" customWidth="1"/>
    <col min="9" max="14" width="25.7109375" customWidth="1"/>
    <col min="15" max="20" width="12.28515625" customWidth="1"/>
    <col min="21" max="22" width="13.5703125" customWidth="1"/>
    <col min="23" max="23" width="25.7109375" customWidth="1"/>
  </cols>
  <sheetData>
    <row r="2" spans="1:43" s="1" customFormat="1"/>
    <row r="3" spans="1:43" ht="45">
      <c r="D3" s="1" t="s">
        <v>0</v>
      </c>
      <c r="J3" s="1" t="s">
        <v>1</v>
      </c>
      <c r="K3" s="1"/>
      <c r="O3" s="1" t="s">
        <v>2</v>
      </c>
      <c r="P3" s="1"/>
      <c r="Q3" s="1"/>
      <c r="R3" s="1"/>
      <c r="S3" s="1"/>
      <c r="T3" s="1"/>
      <c r="Y3" s="2" t="s">
        <v>355</v>
      </c>
      <c r="Z3" s="2"/>
      <c r="AA3" s="2" t="s">
        <v>356</v>
      </c>
      <c r="AB3" s="2"/>
      <c r="AC3" s="2" t="s">
        <v>357</v>
      </c>
      <c r="AD3" s="2"/>
      <c r="AE3" s="2" t="s">
        <v>358</v>
      </c>
      <c r="AH3" s="2"/>
      <c r="AI3" s="2" t="s">
        <v>359</v>
      </c>
      <c r="AK3" s="2" t="s">
        <v>360</v>
      </c>
      <c r="AL3" s="2"/>
      <c r="AO3" s="2"/>
      <c r="AP3" t="s">
        <v>361</v>
      </c>
    </row>
    <row r="4" spans="1:43" s="2" customFormat="1" ht="60">
      <c r="A4" s="2" t="s">
        <v>4</v>
      </c>
      <c r="B4" s="2" t="s">
        <v>5</v>
      </c>
      <c r="C4" s="2" t="s">
        <v>6</v>
      </c>
      <c r="D4" s="2" t="s">
        <v>7</v>
      </c>
      <c r="E4" s="2" t="s">
        <v>8</v>
      </c>
      <c r="F4" s="2" t="s">
        <v>9</v>
      </c>
      <c r="G4" s="2" t="s">
        <v>10</v>
      </c>
      <c r="H4" s="2" t="s">
        <v>11</v>
      </c>
      <c r="I4" s="2" t="s">
        <v>12</v>
      </c>
      <c r="J4" s="2" t="s">
        <v>286</v>
      </c>
      <c r="K4" s="2" t="s">
        <v>290</v>
      </c>
      <c r="L4" s="2" t="s">
        <v>15</v>
      </c>
      <c r="M4" s="2" t="s">
        <v>16</v>
      </c>
      <c r="N4" s="2" t="s">
        <v>17</v>
      </c>
      <c r="O4" s="2" t="s">
        <v>287</v>
      </c>
      <c r="P4" s="2" t="s">
        <v>18</v>
      </c>
      <c r="Q4" s="2" t="s">
        <v>31</v>
      </c>
      <c r="R4" s="2" t="s">
        <v>288</v>
      </c>
      <c r="S4" s="2" t="s">
        <v>32</v>
      </c>
      <c r="T4" s="2" t="s">
        <v>304</v>
      </c>
      <c r="U4" s="2" t="s">
        <v>19</v>
      </c>
      <c r="V4" s="2" t="s">
        <v>33</v>
      </c>
      <c r="Y4" s="2" t="s">
        <v>362</v>
      </c>
      <c r="Z4" s="2" t="s">
        <v>363</v>
      </c>
      <c r="AA4" s="2" t="s">
        <v>362</v>
      </c>
      <c r="AB4" s="2" t="s">
        <v>363</v>
      </c>
      <c r="AC4" s="2" t="s">
        <v>362</v>
      </c>
      <c r="AD4" s="2" t="s">
        <v>363</v>
      </c>
      <c r="AE4" s="2" t="s">
        <v>362</v>
      </c>
      <c r="AF4" s="2" t="s">
        <v>363</v>
      </c>
      <c r="AI4" s="2" t="s">
        <v>364</v>
      </c>
      <c r="AJ4" s="2" t="s">
        <v>365</v>
      </c>
      <c r="AK4" s="2" t="s">
        <v>366</v>
      </c>
      <c r="AL4" s="2" t="s">
        <v>367</v>
      </c>
      <c r="AP4" s="2" t="s">
        <v>50</v>
      </c>
      <c r="AQ4" s="2" t="s">
        <v>54</v>
      </c>
    </row>
    <row r="5" spans="1:43">
      <c r="A5">
        <v>1</v>
      </c>
      <c r="B5">
        <v>4</v>
      </c>
      <c r="C5" t="s">
        <v>45</v>
      </c>
      <c r="D5">
        <v>19</v>
      </c>
      <c r="E5" t="s">
        <v>46</v>
      </c>
      <c r="F5" t="s">
        <v>46</v>
      </c>
      <c r="G5" t="s">
        <v>47</v>
      </c>
      <c r="H5" t="s">
        <v>48</v>
      </c>
      <c r="J5">
        <v>-1</v>
      </c>
      <c r="K5">
        <v>3</v>
      </c>
      <c r="L5" t="s">
        <v>49</v>
      </c>
      <c r="M5">
        <v>0</v>
      </c>
      <c r="N5" t="s">
        <v>50</v>
      </c>
      <c r="O5">
        <v>1</v>
      </c>
      <c r="P5" t="s">
        <v>51</v>
      </c>
      <c r="Q5" t="s">
        <v>54</v>
      </c>
      <c r="R5">
        <v>2</v>
      </c>
      <c r="S5" t="s">
        <v>55</v>
      </c>
      <c r="T5">
        <v>1</v>
      </c>
      <c r="U5">
        <v>-2</v>
      </c>
      <c r="V5">
        <v>0</v>
      </c>
      <c r="Y5">
        <v>-2</v>
      </c>
      <c r="Z5">
        <v>0</v>
      </c>
      <c r="AA5">
        <v>-3</v>
      </c>
      <c r="AB5">
        <v>0</v>
      </c>
      <c r="AC5">
        <v>2</v>
      </c>
      <c r="AD5">
        <v>0</v>
      </c>
      <c r="AE5">
        <v>-1</v>
      </c>
      <c r="AF5">
        <v>2</v>
      </c>
      <c r="AI5">
        <v>-2</v>
      </c>
      <c r="AJ5">
        <v>0</v>
      </c>
      <c r="AK5">
        <v>-3</v>
      </c>
      <c r="AL5">
        <v>0</v>
      </c>
      <c r="AP5">
        <v>-2</v>
      </c>
      <c r="AQ5">
        <v>0</v>
      </c>
    </row>
    <row r="6" spans="1:43">
      <c r="A6">
        <v>2</v>
      </c>
      <c r="B6">
        <v>4</v>
      </c>
      <c r="C6" t="s">
        <v>45</v>
      </c>
      <c r="D6">
        <v>20</v>
      </c>
      <c r="E6" t="s">
        <v>58</v>
      </c>
      <c r="F6" t="s">
        <v>46</v>
      </c>
      <c r="G6" t="s">
        <v>47</v>
      </c>
      <c r="H6" t="s">
        <v>48</v>
      </c>
      <c r="J6">
        <v>1</v>
      </c>
      <c r="K6">
        <v>2</v>
      </c>
      <c r="L6" t="s">
        <v>59</v>
      </c>
      <c r="M6">
        <v>3</v>
      </c>
      <c r="N6" t="s">
        <v>50</v>
      </c>
      <c r="O6">
        <v>1</v>
      </c>
      <c r="P6" t="s">
        <v>51</v>
      </c>
      <c r="Q6" t="s">
        <v>54</v>
      </c>
      <c r="R6">
        <v>2</v>
      </c>
      <c r="S6" t="s">
        <v>55</v>
      </c>
      <c r="T6">
        <v>1</v>
      </c>
      <c r="U6">
        <v>0</v>
      </c>
      <c r="V6">
        <v>-1</v>
      </c>
      <c r="Y6">
        <v>0</v>
      </c>
      <c r="Z6">
        <v>-1</v>
      </c>
      <c r="AA6">
        <v>0</v>
      </c>
      <c r="AB6">
        <v>2</v>
      </c>
      <c r="AC6">
        <v>3</v>
      </c>
      <c r="AD6">
        <v>1</v>
      </c>
      <c r="AE6">
        <v>1</v>
      </c>
      <c r="AF6">
        <v>3</v>
      </c>
      <c r="AI6">
        <v>0</v>
      </c>
      <c r="AJ6">
        <v>-1</v>
      </c>
      <c r="AK6">
        <v>0</v>
      </c>
      <c r="AL6">
        <v>2</v>
      </c>
      <c r="AP6">
        <v>0</v>
      </c>
      <c r="AQ6">
        <v>-1</v>
      </c>
    </row>
    <row r="7" spans="1:43">
      <c r="A7">
        <v>3</v>
      </c>
      <c r="B7">
        <v>4</v>
      </c>
      <c r="C7" t="s">
        <v>45</v>
      </c>
      <c r="D7">
        <v>21</v>
      </c>
      <c r="E7" t="s">
        <v>58</v>
      </c>
      <c r="F7" t="s">
        <v>64</v>
      </c>
      <c r="G7" t="s">
        <v>47</v>
      </c>
      <c r="H7" t="s">
        <v>48</v>
      </c>
      <c r="J7">
        <v>2</v>
      </c>
      <c r="K7">
        <v>3</v>
      </c>
      <c r="L7" t="s">
        <v>59</v>
      </c>
      <c r="M7">
        <v>3</v>
      </c>
      <c r="N7" t="s">
        <v>50</v>
      </c>
      <c r="O7">
        <v>1</v>
      </c>
      <c r="P7" t="s">
        <v>65</v>
      </c>
      <c r="Q7" t="s">
        <v>54</v>
      </c>
      <c r="R7">
        <v>2</v>
      </c>
      <c r="S7" t="s">
        <v>67</v>
      </c>
      <c r="T7">
        <v>1</v>
      </c>
      <c r="U7">
        <v>1</v>
      </c>
      <c r="V7">
        <v>1</v>
      </c>
      <c r="Y7">
        <v>1</v>
      </c>
      <c r="Z7">
        <v>1</v>
      </c>
      <c r="AA7">
        <v>0</v>
      </c>
      <c r="AB7">
        <v>1</v>
      </c>
      <c r="AC7">
        <v>2</v>
      </c>
      <c r="AD7">
        <v>-1</v>
      </c>
      <c r="AE7">
        <v>1</v>
      </c>
      <c r="AF7">
        <v>3</v>
      </c>
      <c r="AI7">
        <v>1</v>
      </c>
      <c r="AJ7">
        <v>1</v>
      </c>
      <c r="AK7">
        <v>0</v>
      </c>
      <c r="AL7">
        <v>1</v>
      </c>
      <c r="AP7">
        <v>1</v>
      </c>
      <c r="AQ7">
        <v>1</v>
      </c>
    </row>
    <row r="8" spans="1:43">
      <c r="A8">
        <v>4</v>
      </c>
      <c r="B8">
        <v>4</v>
      </c>
      <c r="C8" t="s">
        <v>45</v>
      </c>
      <c r="D8">
        <v>19</v>
      </c>
      <c r="E8" t="s">
        <v>58</v>
      </c>
      <c r="F8" t="s">
        <v>64</v>
      </c>
      <c r="G8" t="s">
        <v>47</v>
      </c>
      <c r="H8" t="s">
        <v>48</v>
      </c>
      <c r="J8">
        <v>3</v>
      </c>
      <c r="K8">
        <v>3</v>
      </c>
      <c r="L8" t="s">
        <v>59</v>
      </c>
      <c r="M8">
        <v>3</v>
      </c>
      <c r="N8" t="s">
        <v>50</v>
      </c>
      <c r="O8">
        <v>1</v>
      </c>
      <c r="P8" t="s">
        <v>65</v>
      </c>
      <c r="Q8" t="s">
        <v>54</v>
      </c>
      <c r="R8">
        <v>2</v>
      </c>
      <c r="S8" t="s">
        <v>67</v>
      </c>
      <c r="T8">
        <v>1</v>
      </c>
      <c r="U8">
        <v>1</v>
      </c>
      <c r="V8">
        <v>1</v>
      </c>
      <c r="Y8">
        <v>1</v>
      </c>
      <c r="Z8">
        <v>1</v>
      </c>
      <c r="AA8">
        <v>2</v>
      </c>
      <c r="AB8">
        <v>3</v>
      </c>
      <c r="AC8">
        <v>0</v>
      </c>
      <c r="AD8">
        <v>0</v>
      </c>
      <c r="AE8">
        <v>0</v>
      </c>
      <c r="AF8">
        <v>3</v>
      </c>
      <c r="AI8">
        <v>1</v>
      </c>
      <c r="AJ8">
        <v>1</v>
      </c>
      <c r="AK8">
        <v>2</v>
      </c>
      <c r="AL8">
        <v>3</v>
      </c>
      <c r="AP8">
        <v>1</v>
      </c>
      <c r="AQ8">
        <v>1</v>
      </c>
    </row>
    <row r="9" spans="1:43">
      <c r="A9">
        <v>5</v>
      </c>
      <c r="B9">
        <v>4</v>
      </c>
      <c r="C9" t="s">
        <v>45</v>
      </c>
      <c r="D9">
        <v>19</v>
      </c>
      <c r="E9" t="s">
        <v>71</v>
      </c>
      <c r="F9" t="s">
        <v>46</v>
      </c>
      <c r="G9" t="s">
        <v>47</v>
      </c>
      <c r="H9" t="s">
        <v>48</v>
      </c>
      <c r="J9">
        <v>2</v>
      </c>
      <c r="K9">
        <v>3</v>
      </c>
      <c r="L9" t="s">
        <v>59</v>
      </c>
      <c r="M9">
        <v>3</v>
      </c>
      <c r="N9" t="s">
        <v>50</v>
      </c>
      <c r="O9">
        <v>1</v>
      </c>
      <c r="P9" t="s">
        <v>65</v>
      </c>
      <c r="Q9" t="s">
        <v>54</v>
      </c>
      <c r="R9">
        <v>2</v>
      </c>
      <c r="S9" t="s">
        <v>67</v>
      </c>
      <c r="T9">
        <v>1</v>
      </c>
      <c r="U9">
        <v>1</v>
      </c>
      <c r="V9">
        <v>0</v>
      </c>
      <c r="Y9">
        <v>1</v>
      </c>
      <c r="Z9">
        <v>0</v>
      </c>
      <c r="AA9">
        <v>2</v>
      </c>
      <c r="AB9">
        <v>3</v>
      </c>
      <c r="AC9">
        <v>0</v>
      </c>
      <c r="AD9">
        <v>-1</v>
      </c>
      <c r="AE9">
        <v>1</v>
      </c>
      <c r="AF9">
        <v>2</v>
      </c>
      <c r="AI9">
        <v>1</v>
      </c>
      <c r="AJ9">
        <v>0</v>
      </c>
      <c r="AK9">
        <v>2</v>
      </c>
      <c r="AL9">
        <v>3</v>
      </c>
      <c r="AP9">
        <v>1</v>
      </c>
      <c r="AQ9">
        <v>0</v>
      </c>
    </row>
    <row r="10" spans="1:43">
      <c r="A10">
        <v>6</v>
      </c>
      <c r="B10">
        <v>4</v>
      </c>
      <c r="C10" t="s">
        <v>45</v>
      </c>
      <c r="D10">
        <v>19</v>
      </c>
      <c r="E10" t="s">
        <v>58</v>
      </c>
      <c r="F10" t="s">
        <v>64</v>
      </c>
      <c r="G10" t="s">
        <v>47</v>
      </c>
      <c r="H10" t="s">
        <v>75</v>
      </c>
      <c r="I10" t="s">
        <v>76</v>
      </c>
      <c r="J10">
        <v>2</v>
      </c>
      <c r="K10">
        <v>2</v>
      </c>
      <c r="L10" t="s">
        <v>59</v>
      </c>
      <c r="M10">
        <v>2</v>
      </c>
      <c r="N10" t="s">
        <v>50</v>
      </c>
      <c r="O10">
        <v>1</v>
      </c>
      <c r="P10" t="s">
        <v>65</v>
      </c>
      <c r="Q10" t="s">
        <v>54</v>
      </c>
      <c r="R10">
        <v>2</v>
      </c>
      <c r="S10" t="s">
        <v>67</v>
      </c>
      <c r="T10">
        <v>1</v>
      </c>
      <c r="U10">
        <v>1</v>
      </c>
      <c r="V10">
        <v>2</v>
      </c>
      <c r="Y10">
        <v>1</v>
      </c>
      <c r="Z10">
        <v>2</v>
      </c>
      <c r="AA10">
        <v>0</v>
      </c>
      <c r="AB10">
        <v>3</v>
      </c>
      <c r="AC10">
        <v>0</v>
      </c>
      <c r="AD10">
        <v>3</v>
      </c>
      <c r="AE10">
        <v>1</v>
      </c>
      <c r="AF10">
        <v>1</v>
      </c>
      <c r="AI10">
        <v>1</v>
      </c>
      <c r="AJ10">
        <v>2</v>
      </c>
      <c r="AK10">
        <v>0</v>
      </c>
      <c r="AL10">
        <v>3</v>
      </c>
      <c r="AP10">
        <v>1</v>
      </c>
      <c r="AQ10">
        <v>2</v>
      </c>
    </row>
    <row r="11" spans="1:43">
      <c r="A11">
        <v>7</v>
      </c>
      <c r="B11">
        <v>4</v>
      </c>
      <c r="C11" t="s">
        <v>45</v>
      </c>
      <c r="D11">
        <v>19</v>
      </c>
      <c r="E11" t="s">
        <v>71</v>
      </c>
      <c r="F11" t="s">
        <v>79</v>
      </c>
      <c r="G11" t="s">
        <v>80</v>
      </c>
      <c r="H11" t="s">
        <v>48</v>
      </c>
      <c r="J11">
        <v>1</v>
      </c>
      <c r="K11">
        <v>3</v>
      </c>
      <c r="L11" t="s">
        <v>59</v>
      </c>
      <c r="M11">
        <v>3</v>
      </c>
      <c r="N11" t="s">
        <v>81</v>
      </c>
      <c r="O11">
        <v>1</v>
      </c>
      <c r="P11" t="s">
        <v>65</v>
      </c>
      <c r="Q11" t="s">
        <v>54</v>
      </c>
      <c r="R11">
        <v>2</v>
      </c>
      <c r="S11" t="s">
        <v>67</v>
      </c>
      <c r="T11">
        <v>1</v>
      </c>
      <c r="U11">
        <v>1</v>
      </c>
      <c r="V11">
        <v>-1</v>
      </c>
      <c r="Y11">
        <v>1</v>
      </c>
      <c r="Z11">
        <v>-1</v>
      </c>
      <c r="AA11">
        <v>0</v>
      </c>
      <c r="AB11">
        <v>3</v>
      </c>
      <c r="AC11">
        <v>1</v>
      </c>
      <c r="AD11">
        <v>1</v>
      </c>
      <c r="AE11">
        <v>-2</v>
      </c>
      <c r="AF11">
        <v>2</v>
      </c>
      <c r="AI11">
        <v>1</v>
      </c>
      <c r="AJ11">
        <v>-1</v>
      </c>
      <c r="AK11">
        <v>0</v>
      </c>
      <c r="AL11">
        <v>3</v>
      </c>
      <c r="AP11">
        <v>1</v>
      </c>
      <c r="AQ11">
        <v>-1</v>
      </c>
    </row>
    <row r="12" spans="1:43">
      <c r="A12">
        <v>8</v>
      </c>
      <c r="B12">
        <v>4</v>
      </c>
      <c r="C12" t="s">
        <v>45</v>
      </c>
      <c r="D12">
        <v>19</v>
      </c>
      <c r="E12" t="s">
        <v>71</v>
      </c>
      <c r="F12" t="s">
        <v>79</v>
      </c>
      <c r="G12" t="s">
        <v>47</v>
      </c>
      <c r="H12" t="s">
        <v>48</v>
      </c>
      <c r="J12">
        <v>1</v>
      </c>
      <c r="K12">
        <v>3</v>
      </c>
      <c r="L12" t="s">
        <v>59</v>
      </c>
      <c r="M12">
        <v>3</v>
      </c>
      <c r="N12" t="s">
        <v>50</v>
      </c>
      <c r="O12">
        <v>1</v>
      </c>
      <c r="P12" t="s">
        <v>84</v>
      </c>
      <c r="Q12" t="s">
        <v>54</v>
      </c>
      <c r="R12">
        <v>2</v>
      </c>
      <c r="S12" t="s">
        <v>65</v>
      </c>
      <c r="T12">
        <v>1</v>
      </c>
      <c r="U12">
        <v>3</v>
      </c>
      <c r="V12">
        <v>1</v>
      </c>
      <c r="Y12">
        <v>3</v>
      </c>
      <c r="Z12">
        <v>1</v>
      </c>
      <c r="AA12">
        <v>0</v>
      </c>
      <c r="AB12">
        <v>2</v>
      </c>
      <c r="AC12">
        <v>2</v>
      </c>
      <c r="AD12">
        <v>2</v>
      </c>
      <c r="AE12">
        <v>-2</v>
      </c>
      <c r="AF12">
        <v>1</v>
      </c>
      <c r="AI12">
        <v>3</v>
      </c>
      <c r="AJ12">
        <v>1</v>
      </c>
      <c r="AK12">
        <v>0</v>
      </c>
      <c r="AL12">
        <v>2</v>
      </c>
      <c r="AP12">
        <v>3</v>
      </c>
      <c r="AQ12">
        <v>1</v>
      </c>
    </row>
    <row r="13" spans="1:43">
      <c r="A13">
        <v>9</v>
      </c>
      <c r="B13">
        <v>4</v>
      </c>
      <c r="C13" t="s">
        <v>45</v>
      </c>
      <c r="D13">
        <v>18</v>
      </c>
      <c r="E13" t="s">
        <v>58</v>
      </c>
      <c r="F13" t="s">
        <v>64</v>
      </c>
      <c r="G13" t="s">
        <v>47</v>
      </c>
      <c r="H13" t="s">
        <v>48</v>
      </c>
      <c r="J13">
        <v>2</v>
      </c>
      <c r="K13">
        <v>2</v>
      </c>
      <c r="L13" t="s">
        <v>59</v>
      </c>
      <c r="M13">
        <v>3</v>
      </c>
      <c r="N13" t="s">
        <v>50</v>
      </c>
      <c r="O13">
        <v>1</v>
      </c>
      <c r="P13" t="s">
        <v>55</v>
      </c>
      <c r="Q13" t="s">
        <v>54</v>
      </c>
      <c r="R13">
        <v>2</v>
      </c>
      <c r="S13" t="s">
        <v>84</v>
      </c>
      <c r="T13">
        <v>1</v>
      </c>
      <c r="U13">
        <v>1</v>
      </c>
      <c r="V13">
        <v>-3</v>
      </c>
      <c r="Y13">
        <v>1</v>
      </c>
      <c r="Z13">
        <v>-3</v>
      </c>
      <c r="AA13">
        <v>1</v>
      </c>
      <c r="AB13">
        <v>2</v>
      </c>
      <c r="AC13">
        <v>1</v>
      </c>
      <c r="AD13">
        <v>1</v>
      </c>
      <c r="AE13">
        <v>-2</v>
      </c>
      <c r="AF13">
        <v>2</v>
      </c>
      <c r="AI13">
        <v>1</v>
      </c>
      <c r="AJ13">
        <v>-3</v>
      </c>
      <c r="AK13">
        <v>1</v>
      </c>
      <c r="AL13">
        <v>2</v>
      </c>
      <c r="AP13">
        <v>1</v>
      </c>
      <c r="AQ13">
        <v>-3</v>
      </c>
    </row>
    <row r="14" spans="1:43">
      <c r="A14">
        <v>10</v>
      </c>
      <c r="B14">
        <v>4</v>
      </c>
      <c r="C14" t="s">
        <v>45</v>
      </c>
      <c r="D14">
        <v>19</v>
      </c>
      <c r="E14" t="s">
        <v>71</v>
      </c>
      <c r="F14" t="s">
        <v>79</v>
      </c>
      <c r="G14" t="s">
        <v>47</v>
      </c>
      <c r="H14" t="s">
        <v>48</v>
      </c>
      <c r="J14">
        <v>0</v>
      </c>
      <c r="K14">
        <v>1</v>
      </c>
      <c r="L14" t="s">
        <v>59</v>
      </c>
      <c r="M14">
        <v>2</v>
      </c>
      <c r="N14" t="s">
        <v>50</v>
      </c>
      <c r="O14">
        <v>1</v>
      </c>
      <c r="P14" t="s">
        <v>55</v>
      </c>
      <c r="Q14" t="s">
        <v>54</v>
      </c>
      <c r="R14">
        <v>2</v>
      </c>
      <c r="S14" t="s">
        <v>84</v>
      </c>
      <c r="T14">
        <v>1</v>
      </c>
      <c r="U14">
        <v>1</v>
      </c>
      <c r="V14">
        <v>-1</v>
      </c>
      <c r="Y14">
        <v>1</v>
      </c>
      <c r="Z14">
        <v>-1</v>
      </c>
      <c r="AA14">
        <v>-1</v>
      </c>
      <c r="AB14">
        <v>2</v>
      </c>
      <c r="AC14">
        <v>3</v>
      </c>
      <c r="AD14">
        <v>1</v>
      </c>
      <c r="AE14">
        <v>2</v>
      </c>
      <c r="AF14">
        <v>3</v>
      </c>
      <c r="AI14">
        <v>1</v>
      </c>
      <c r="AJ14">
        <v>-1</v>
      </c>
      <c r="AK14">
        <v>-1</v>
      </c>
      <c r="AL14">
        <v>2</v>
      </c>
      <c r="AP14">
        <v>1</v>
      </c>
      <c r="AQ14">
        <v>-1</v>
      </c>
    </row>
    <row r="15" spans="1:43">
      <c r="A15">
        <v>11</v>
      </c>
      <c r="B15">
        <v>4</v>
      </c>
      <c r="C15" t="s">
        <v>45</v>
      </c>
      <c r="D15">
        <v>19</v>
      </c>
      <c r="E15" t="s">
        <v>71</v>
      </c>
      <c r="F15" t="s">
        <v>79</v>
      </c>
      <c r="G15" t="s">
        <v>47</v>
      </c>
      <c r="H15" t="s">
        <v>48</v>
      </c>
      <c r="J15">
        <v>2</v>
      </c>
      <c r="K15">
        <v>2</v>
      </c>
      <c r="L15" t="s">
        <v>59</v>
      </c>
      <c r="M15">
        <v>2</v>
      </c>
      <c r="N15" t="s">
        <v>50</v>
      </c>
      <c r="O15">
        <v>1</v>
      </c>
      <c r="P15" t="s">
        <v>55</v>
      </c>
      <c r="Q15" t="s">
        <v>54</v>
      </c>
      <c r="R15">
        <v>2</v>
      </c>
      <c r="S15" t="s">
        <v>84</v>
      </c>
      <c r="T15">
        <v>1</v>
      </c>
      <c r="U15">
        <v>1</v>
      </c>
      <c r="V15">
        <v>-1</v>
      </c>
      <c r="Y15">
        <v>1</v>
      </c>
      <c r="Z15">
        <v>-1</v>
      </c>
      <c r="AA15">
        <v>-1</v>
      </c>
      <c r="AB15">
        <v>2</v>
      </c>
      <c r="AC15">
        <v>3</v>
      </c>
      <c r="AD15">
        <v>3</v>
      </c>
      <c r="AE15">
        <v>1</v>
      </c>
      <c r="AF15">
        <v>3</v>
      </c>
      <c r="AI15">
        <v>1</v>
      </c>
      <c r="AJ15">
        <v>-1</v>
      </c>
      <c r="AK15">
        <v>-1</v>
      </c>
      <c r="AL15">
        <v>2</v>
      </c>
      <c r="AP15">
        <v>1</v>
      </c>
      <c r="AQ15">
        <v>-1</v>
      </c>
    </row>
    <row r="16" spans="1:43">
      <c r="A16">
        <v>12</v>
      </c>
      <c r="B16">
        <v>4</v>
      </c>
      <c r="C16" t="s">
        <v>45</v>
      </c>
      <c r="D16">
        <v>19</v>
      </c>
      <c r="E16" t="s">
        <v>71</v>
      </c>
      <c r="F16" t="s">
        <v>79</v>
      </c>
      <c r="G16" t="s">
        <v>47</v>
      </c>
      <c r="H16" t="s">
        <v>48</v>
      </c>
      <c r="J16">
        <v>-1</v>
      </c>
      <c r="K16">
        <v>1</v>
      </c>
      <c r="L16" t="s">
        <v>59</v>
      </c>
      <c r="M16">
        <v>2</v>
      </c>
      <c r="N16" t="s">
        <v>50</v>
      </c>
      <c r="O16">
        <v>1</v>
      </c>
      <c r="P16" t="s">
        <v>67</v>
      </c>
      <c r="Q16" t="s">
        <v>54</v>
      </c>
      <c r="R16">
        <v>2</v>
      </c>
      <c r="S16" t="s">
        <v>98</v>
      </c>
      <c r="T16">
        <v>1</v>
      </c>
      <c r="U16">
        <v>0</v>
      </c>
      <c r="V16">
        <v>0</v>
      </c>
      <c r="Y16">
        <v>0</v>
      </c>
      <c r="Z16">
        <v>0</v>
      </c>
      <c r="AA16">
        <v>-1</v>
      </c>
      <c r="AB16">
        <v>2</v>
      </c>
      <c r="AC16">
        <v>2</v>
      </c>
      <c r="AD16">
        <v>2</v>
      </c>
      <c r="AE16">
        <v>0</v>
      </c>
      <c r="AF16">
        <v>1</v>
      </c>
      <c r="AI16">
        <v>0</v>
      </c>
      <c r="AJ16">
        <v>0</v>
      </c>
      <c r="AK16">
        <v>-1</v>
      </c>
      <c r="AL16">
        <v>2</v>
      </c>
      <c r="AP16">
        <v>0</v>
      </c>
      <c r="AQ16">
        <v>0</v>
      </c>
    </row>
    <row r="17" spans="1:43">
      <c r="A17">
        <v>13</v>
      </c>
      <c r="B17">
        <v>4</v>
      </c>
      <c r="C17" t="s">
        <v>45</v>
      </c>
      <c r="D17">
        <v>19</v>
      </c>
      <c r="E17" t="s">
        <v>71</v>
      </c>
      <c r="F17" t="s">
        <v>79</v>
      </c>
      <c r="G17" t="s">
        <v>47</v>
      </c>
      <c r="H17" t="s">
        <v>48</v>
      </c>
      <c r="J17">
        <v>-2</v>
      </c>
      <c r="K17">
        <v>2</v>
      </c>
      <c r="L17" t="s">
        <v>49</v>
      </c>
      <c r="M17">
        <v>1</v>
      </c>
      <c r="N17" t="s">
        <v>50</v>
      </c>
      <c r="O17">
        <v>1</v>
      </c>
      <c r="P17" t="s">
        <v>67</v>
      </c>
      <c r="Q17" t="s">
        <v>54</v>
      </c>
      <c r="R17">
        <v>2</v>
      </c>
      <c r="S17" t="s">
        <v>98</v>
      </c>
      <c r="T17">
        <v>1</v>
      </c>
      <c r="U17">
        <v>1</v>
      </c>
      <c r="V17">
        <v>1</v>
      </c>
      <c r="Y17">
        <v>1</v>
      </c>
      <c r="Z17">
        <v>1</v>
      </c>
      <c r="AC17">
        <v>2</v>
      </c>
      <c r="AD17">
        <v>3</v>
      </c>
      <c r="AE17">
        <v>1</v>
      </c>
      <c r="AF17">
        <v>3</v>
      </c>
      <c r="AI17">
        <v>1</v>
      </c>
      <c r="AJ17">
        <v>1</v>
      </c>
      <c r="AK17">
        <v>-1</v>
      </c>
      <c r="AL17">
        <v>2</v>
      </c>
      <c r="AP17">
        <v>1</v>
      </c>
      <c r="AQ17">
        <v>1</v>
      </c>
    </row>
    <row r="18" spans="1:43">
      <c r="A18">
        <v>14</v>
      </c>
      <c r="B18">
        <v>4</v>
      </c>
      <c r="C18" t="s">
        <v>45</v>
      </c>
      <c r="D18">
        <v>18</v>
      </c>
      <c r="E18" t="s">
        <v>71</v>
      </c>
      <c r="F18" t="s">
        <v>79</v>
      </c>
      <c r="G18" t="s">
        <v>47</v>
      </c>
      <c r="H18" t="s">
        <v>48</v>
      </c>
      <c r="J18">
        <v>-2</v>
      </c>
      <c r="K18">
        <v>1</v>
      </c>
      <c r="L18" t="s">
        <v>59</v>
      </c>
      <c r="M18">
        <v>2</v>
      </c>
      <c r="N18" t="s">
        <v>50</v>
      </c>
      <c r="O18">
        <v>1</v>
      </c>
      <c r="P18" t="s">
        <v>67</v>
      </c>
      <c r="Q18" t="s">
        <v>54</v>
      </c>
      <c r="R18">
        <v>2</v>
      </c>
      <c r="S18" t="s">
        <v>98</v>
      </c>
      <c r="T18">
        <v>1</v>
      </c>
      <c r="U18">
        <v>1</v>
      </c>
      <c r="V18">
        <v>1</v>
      </c>
      <c r="Y18">
        <v>1</v>
      </c>
      <c r="Z18">
        <v>1</v>
      </c>
      <c r="AC18">
        <v>2</v>
      </c>
      <c r="AD18">
        <v>0</v>
      </c>
      <c r="AE18">
        <v>1</v>
      </c>
      <c r="AF18">
        <v>2</v>
      </c>
      <c r="AI18">
        <v>1</v>
      </c>
      <c r="AJ18">
        <v>1</v>
      </c>
      <c r="AK18">
        <v>1</v>
      </c>
      <c r="AL18">
        <v>3</v>
      </c>
      <c r="AP18">
        <v>1</v>
      </c>
      <c r="AQ18">
        <v>1</v>
      </c>
    </row>
    <row r="19" spans="1:43">
      <c r="A19">
        <v>15</v>
      </c>
      <c r="B19">
        <v>4</v>
      </c>
      <c r="C19" t="s">
        <v>45</v>
      </c>
      <c r="D19">
        <v>20</v>
      </c>
      <c r="E19" t="s">
        <v>71</v>
      </c>
      <c r="F19" t="s">
        <v>79</v>
      </c>
      <c r="G19" t="s">
        <v>47</v>
      </c>
      <c r="H19" t="s">
        <v>48</v>
      </c>
      <c r="J19">
        <v>-1</v>
      </c>
      <c r="K19">
        <v>2</v>
      </c>
      <c r="L19" t="s">
        <v>59</v>
      </c>
      <c r="M19">
        <v>3</v>
      </c>
      <c r="N19" t="s">
        <v>50</v>
      </c>
      <c r="O19">
        <v>1</v>
      </c>
      <c r="P19" t="s">
        <v>67</v>
      </c>
      <c r="Q19" t="s">
        <v>54</v>
      </c>
      <c r="R19">
        <v>2</v>
      </c>
      <c r="S19" t="s">
        <v>98</v>
      </c>
      <c r="T19">
        <v>1</v>
      </c>
      <c r="U19">
        <v>1</v>
      </c>
      <c r="V19">
        <v>-1</v>
      </c>
      <c r="Y19">
        <v>1</v>
      </c>
      <c r="Z19">
        <v>-1</v>
      </c>
      <c r="AC19">
        <v>1</v>
      </c>
      <c r="AD19">
        <v>0</v>
      </c>
      <c r="AE19">
        <v>1</v>
      </c>
      <c r="AF19">
        <v>3</v>
      </c>
      <c r="AI19">
        <v>1</v>
      </c>
      <c r="AJ19">
        <v>-1</v>
      </c>
      <c r="AK19">
        <v>1</v>
      </c>
      <c r="AL19">
        <v>3</v>
      </c>
      <c r="AP19">
        <v>1</v>
      </c>
      <c r="AQ19">
        <v>-1</v>
      </c>
    </row>
    <row r="20" spans="1:43">
      <c r="A20">
        <v>16</v>
      </c>
      <c r="B20">
        <v>4</v>
      </c>
      <c r="C20" t="s">
        <v>45</v>
      </c>
      <c r="D20">
        <v>21</v>
      </c>
      <c r="E20" t="s">
        <v>58</v>
      </c>
      <c r="F20" t="s">
        <v>64</v>
      </c>
      <c r="G20" t="s">
        <v>105</v>
      </c>
      <c r="H20" t="s">
        <v>48</v>
      </c>
      <c r="J20">
        <v>0</v>
      </c>
      <c r="K20">
        <v>2</v>
      </c>
      <c r="L20" t="s">
        <v>59</v>
      </c>
      <c r="M20">
        <v>3</v>
      </c>
      <c r="N20" t="s">
        <v>50</v>
      </c>
      <c r="O20">
        <v>1</v>
      </c>
      <c r="P20" t="s">
        <v>84</v>
      </c>
      <c r="Q20" t="s">
        <v>54</v>
      </c>
      <c r="R20">
        <v>2</v>
      </c>
      <c r="S20" t="s">
        <v>65</v>
      </c>
      <c r="T20">
        <v>1</v>
      </c>
      <c r="U20">
        <v>2</v>
      </c>
      <c r="V20">
        <v>-1</v>
      </c>
      <c r="Y20">
        <v>2</v>
      </c>
      <c r="Z20">
        <v>-1</v>
      </c>
      <c r="AC20">
        <v>0</v>
      </c>
      <c r="AD20">
        <v>0</v>
      </c>
      <c r="AE20">
        <v>0</v>
      </c>
      <c r="AF20">
        <v>3</v>
      </c>
      <c r="AI20">
        <v>2</v>
      </c>
      <c r="AJ20">
        <v>-1</v>
      </c>
      <c r="AK20">
        <v>0</v>
      </c>
      <c r="AL20">
        <v>3</v>
      </c>
      <c r="AP20">
        <v>2</v>
      </c>
      <c r="AQ20">
        <v>-1</v>
      </c>
    </row>
    <row r="21" spans="1:43">
      <c r="A21">
        <v>17</v>
      </c>
      <c r="B21">
        <v>4</v>
      </c>
      <c r="C21" t="s">
        <v>45</v>
      </c>
      <c r="D21">
        <v>20</v>
      </c>
      <c r="E21" t="s">
        <v>71</v>
      </c>
      <c r="F21" t="s">
        <v>79</v>
      </c>
      <c r="G21" t="s">
        <v>47</v>
      </c>
      <c r="H21" t="s">
        <v>48</v>
      </c>
      <c r="J21">
        <v>2</v>
      </c>
      <c r="K21">
        <v>3</v>
      </c>
      <c r="L21" t="s">
        <v>59</v>
      </c>
      <c r="M21">
        <v>3</v>
      </c>
      <c r="N21" t="s">
        <v>50</v>
      </c>
      <c r="O21">
        <v>1</v>
      </c>
      <c r="P21" t="s">
        <v>84</v>
      </c>
      <c r="Q21" t="s">
        <v>54</v>
      </c>
      <c r="R21">
        <v>2</v>
      </c>
      <c r="S21" t="s">
        <v>65</v>
      </c>
      <c r="T21">
        <v>1</v>
      </c>
      <c r="U21">
        <v>2</v>
      </c>
      <c r="V21">
        <v>2</v>
      </c>
      <c r="Y21">
        <v>2</v>
      </c>
      <c r="Z21">
        <v>2</v>
      </c>
      <c r="AC21">
        <v>1</v>
      </c>
      <c r="AD21">
        <v>0</v>
      </c>
      <c r="AE21">
        <v>0</v>
      </c>
      <c r="AF21">
        <v>3</v>
      </c>
      <c r="AI21">
        <v>2</v>
      </c>
      <c r="AJ21">
        <v>2</v>
      </c>
      <c r="AK21">
        <v>1</v>
      </c>
      <c r="AL21">
        <v>2</v>
      </c>
      <c r="AP21">
        <v>2</v>
      </c>
      <c r="AQ21">
        <v>2</v>
      </c>
    </row>
    <row r="22" spans="1:43">
      <c r="A22">
        <v>18</v>
      </c>
      <c r="B22">
        <v>4</v>
      </c>
      <c r="C22" t="s">
        <v>45</v>
      </c>
      <c r="D22">
        <v>20</v>
      </c>
      <c r="E22" t="s">
        <v>71</v>
      </c>
      <c r="F22" t="s">
        <v>79</v>
      </c>
      <c r="G22" t="s">
        <v>47</v>
      </c>
      <c r="H22" t="s">
        <v>48</v>
      </c>
      <c r="J22">
        <v>-1</v>
      </c>
      <c r="K22">
        <v>2</v>
      </c>
      <c r="L22" t="s">
        <v>59</v>
      </c>
      <c r="M22">
        <v>2</v>
      </c>
      <c r="N22" t="s">
        <v>50</v>
      </c>
      <c r="O22">
        <v>1</v>
      </c>
      <c r="P22" t="s">
        <v>67</v>
      </c>
      <c r="Q22" t="s">
        <v>54</v>
      </c>
      <c r="R22">
        <v>2</v>
      </c>
      <c r="S22" t="s">
        <v>98</v>
      </c>
      <c r="T22">
        <v>1</v>
      </c>
      <c r="U22">
        <v>2</v>
      </c>
      <c r="V22">
        <v>-3</v>
      </c>
      <c r="Y22">
        <v>2</v>
      </c>
      <c r="Z22">
        <v>-3</v>
      </c>
      <c r="AC22">
        <v>2</v>
      </c>
      <c r="AD22">
        <v>-2</v>
      </c>
      <c r="AE22">
        <v>1</v>
      </c>
      <c r="AF22">
        <v>3</v>
      </c>
      <c r="AI22">
        <v>2</v>
      </c>
      <c r="AJ22">
        <v>-3</v>
      </c>
      <c r="AK22">
        <v>1</v>
      </c>
      <c r="AL22">
        <v>1</v>
      </c>
      <c r="AP22">
        <v>2</v>
      </c>
      <c r="AQ22">
        <v>-3</v>
      </c>
    </row>
    <row r="23" spans="1:43">
      <c r="A23">
        <v>19</v>
      </c>
      <c r="B23">
        <v>4</v>
      </c>
      <c r="C23" t="s">
        <v>45</v>
      </c>
      <c r="D23">
        <v>19</v>
      </c>
      <c r="E23" t="s">
        <v>71</v>
      </c>
      <c r="F23" t="s">
        <v>79</v>
      </c>
      <c r="G23" t="s">
        <v>47</v>
      </c>
      <c r="H23" t="s">
        <v>48</v>
      </c>
      <c r="J23">
        <v>2</v>
      </c>
      <c r="K23">
        <v>2</v>
      </c>
      <c r="L23" t="s">
        <v>59</v>
      </c>
      <c r="M23">
        <v>3</v>
      </c>
      <c r="N23" t="s">
        <v>50</v>
      </c>
      <c r="O23">
        <v>1</v>
      </c>
      <c r="P23" t="s">
        <v>67</v>
      </c>
      <c r="Q23" t="s">
        <v>54</v>
      </c>
      <c r="R23">
        <v>2</v>
      </c>
      <c r="S23" t="s">
        <v>98</v>
      </c>
      <c r="T23">
        <v>1</v>
      </c>
      <c r="U23">
        <v>-2</v>
      </c>
      <c r="V23">
        <v>-3</v>
      </c>
      <c r="Y23">
        <v>-2</v>
      </c>
      <c r="Z23">
        <v>-3</v>
      </c>
      <c r="AC23">
        <v>1</v>
      </c>
      <c r="AD23">
        <v>-1</v>
      </c>
      <c r="AE23">
        <v>0</v>
      </c>
      <c r="AF23">
        <v>1</v>
      </c>
      <c r="AI23">
        <v>-2</v>
      </c>
      <c r="AJ23">
        <v>-3</v>
      </c>
      <c r="AK23">
        <v>-2</v>
      </c>
      <c r="AL23">
        <v>2</v>
      </c>
      <c r="AP23">
        <v>-2</v>
      </c>
      <c r="AQ23">
        <v>-3</v>
      </c>
    </row>
    <row r="24" spans="1:43">
      <c r="A24">
        <v>20</v>
      </c>
      <c r="B24">
        <v>4</v>
      </c>
      <c r="C24" t="s">
        <v>45</v>
      </c>
      <c r="D24">
        <v>19</v>
      </c>
      <c r="E24" t="s">
        <v>58</v>
      </c>
      <c r="F24" t="s">
        <v>64</v>
      </c>
      <c r="G24" t="s">
        <v>47</v>
      </c>
      <c r="H24" t="s">
        <v>48</v>
      </c>
      <c r="J24">
        <v>2</v>
      </c>
      <c r="K24">
        <v>2</v>
      </c>
      <c r="L24" t="s">
        <v>59</v>
      </c>
      <c r="M24">
        <v>3</v>
      </c>
      <c r="N24" t="s">
        <v>50</v>
      </c>
      <c r="O24">
        <v>1</v>
      </c>
      <c r="P24" t="s">
        <v>51</v>
      </c>
      <c r="Q24" t="s">
        <v>54</v>
      </c>
      <c r="R24">
        <v>2</v>
      </c>
      <c r="S24" t="s">
        <v>55</v>
      </c>
      <c r="T24">
        <v>1</v>
      </c>
      <c r="U24">
        <v>2</v>
      </c>
      <c r="V24">
        <v>0</v>
      </c>
      <c r="Y24">
        <v>2</v>
      </c>
      <c r="Z24">
        <v>0</v>
      </c>
      <c r="AC24">
        <v>1</v>
      </c>
      <c r="AD24">
        <v>1</v>
      </c>
      <c r="AE24">
        <v>-2</v>
      </c>
      <c r="AF24">
        <v>3</v>
      </c>
      <c r="AI24">
        <v>2</v>
      </c>
      <c r="AJ24">
        <v>0</v>
      </c>
      <c r="AK24">
        <v>-2</v>
      </c>
      <c r="AL24">
        <v>1</v>
      </c>
      <c r="AP24">
        <v>2</v>
      </c>
      <c r="AQ24">
        <v>0</v>
      </c>
    </row>
    <row r="25" spans="1:43">
      <c r="A25">
        <v>21</v>
      </c>
      <c r="B25">
        <v>4</v>
      </c>
      <c r="C25" t="s">
        <v>123</v>
      </c>
      <c r="D25">
        <v>19</v>
      </c>
      <c r="E25" t="s">
        <v>71</v>
      </c>
      <c r="F25" t="s">
        <v>79</v>
      </c>
      <c r="G25" t="s">
        <v>47</v>
      </c>
      <c r="H25" t="s">
        <v>48</v>
      </c>
      <c r="J25">
        <v>2</v>
      </c>
      <c r="K25">
        <v>2</v>
      </c>
      <c r="L25" t="s">
        <v>59</v>
      </c>
      <c r="M25">
        <v>0</v>
      </c>
      <c r="N25" t="s">
        <v>124</v>
      </c>
      <c r="O25">
        <v>2</v>
      </c>
      <c r="P25" t="s">
        <v>84</v>
      </c>
      <c r="Q25" t="s">
        <v>50</v>
      </c>
      <c r="R25">
        <v>1</v>
      </c>
      <c r="S25" t="s">
        <v>55</v>
      </c>
      <c r="T25">
        <v>2</v>
      </c>
      <c r="U25">
        <v>-3</v>
      </c>
      <c r="V25">
        <v>0</v>
      </c>
      <c r="AC25">
        <v>1</v>
      </c>
      <c r="AD25">
        <v>-2</v>
      </c>
      <c r="AE25">
        <v>0</v>
      </c>
      <c r="AF25">
        <v>3</v>
      </c>
      <c r="AI25">
        <v>2</v>
      </c>
      <c r="AJ25">
        <v>0</v>
      </c>
      <c r="AK25">
        <v>-2</v>
      </c>
      <c r="AL25">
        <v>2</v>
      </c>
      <c r="AP25">
        <v>2</v>
      </c>
      <c r="AQ25">
        <v>0</v>
      </c>
    </row>
    <row r="26" spans="1:43">
      <c r="A26">
        <v>22</v>
      </c>
      <c r="B26">
        <v>4</v>
      </c>
      <c r="C26" t="s">
        <v>123</v>
      </c>
      <c r="D26">
        <v>19</v>
      </c>
      <c r="E26" t="s">
        <v>71</v>
      </c>
      <c r="F26" t="s">
        <v>79</v>
      </c>
      <c r="G26" t="s">
        <v>47</v>
      </c>
      <c r="H26" t="s">
        <v>48</v>
      </c>
      <c r="J26">
        <v>2</v>
      </c>
      <c r="K26">
        <v>3</v>
      </c>
      <c r="L26" t="s">
        <v>59</v>
      </c>
      <c r="M26">
        <v>2</v>
      </c>
      <c r="N26" t="s">
        <v>124</v>
      </c>
      <c r="O26">
        <v>2</v>
      </c>
      <c r="P26" t="s">
        <v>84</v>
      </c>
      <c r="Q26" t="s">
        <v>50</v>
      </c>
      <c r="R26">
        <v>1</v>
      </c>
      <c r="S26" t="s">
        <v>55</v>
      </c>
      <c r="T26">
        <v>2</v>
      </c>
      <c r="U26">
        <v>0</v>
      </c>
      <c r="V26">
        <v>2</v>
      </c>
      <c r="AE26">
        <v>0</v>
      </c>
      <c r="AF26">
        <v>2</v>
      </c>
      <c r="AI26">
        <v>3</v>
      </c>
      <c r="AJ26">
        <v>1</v>
      </c>
      <c r="AK26">
        <v>2</v>
      </c>
      <c r="AL26">
        <v>3</v>
      </c>
      <c r="AP26">
        <v>3</v>
      </c>
      <c r="AQ26">
        <v>1</v>
      </c>
    </row>
    <row r="27" spans="1:43">
      <c r="A27">
        <v>23</v>
      </c>
      <c r="B27">
        <v>4</v>
      </c>
      <c r="C27" t="s">
        <v>123</v>
      </c>
      <c r="D27">
        <v>20</v>
      </c>
      <c r="E27" t="s">
        <v>71</v>
      </c>
      <c r="F27" t="s">
        <v>79</v>
      </c>
      <c r="G27" t="s">
        <v>47</v>
      </c>
      <c r="H27" t="s">
        <v>48</v>
      </c>
      <c r="J27">
        <v>1</v>
      </c>
      <c r="K27">
        <v>2</v>
      </c>
      <c r="L27" t="s">
        <v>59</v>
      </c>
      <c r="M27">
        <v>1</v>
      </c>
      <c r="N27" t="s">
        <v>124</v>
      </c>
      <c r="O27">
        <v>2</v>
      </c>
      <c r="P27" t="s">
        <v>84</v>
      </c>
      <c r="Q27" t="s">
        <v>50</v>
      </c>
      <c r="R27">
        <v>1</v>
      </c>
      <c r="S27" t="s">
        <v>55</v>
      </c>
      <c r="T27">
        <v>2</v>
      </c>
      <c r="U27">
        <v>0</v>
      </c>
      <c r="V27">
        <v>1</v>
      </c>
      <c r="AE27">
        <v>0</v>
      </c>
      <c r="AF27">
        <v>2</v>
      </c>
      <c r="AI27">
        <v>2</v>
      </c>
      <c r="AJ27">
        <v>-1</v>
      </c>
      <c r="AK27">
        <v>1</v>
      </c>
      <c r="AL27">
        <v>3</v>
      </c>
      <c r="AP27">
        <v>2</v>
      </c>
      <c r="AQ27">
        <v>-1</v>
      </c>
    </row>
    <row r="28" spans="1:43">
      <c r="A28">
        <v>24</v>
      </c>
      <c r="B28">
        <v>4</v>
      </c>
      <c r="C28" t="s">
        <v>123</v>
      </c>
      <c r="D28">
        <v>18</v>
      </c>
      <c r="E28" t="s">
        <v>71</v>
      </c>
      <c r="F28" t="s">
        <v>79</v>
      </c>
      <c r="G28" t="s">
        <v>47</v>
      </c>
      <c r="H28" t="s">
        <v>48</v>
      </c>
      <c r="J28">
        <v>2</v>
      </c>
      <c r="K28">
        <v>3</v>
      </c>
      <c r="L28" t="s">
        <v>59</v>
      </c>
      <c r="M28">
        <v>2</v>
      </c>
      <c r="N28" t="s">
        <v>124</v>
      </c>
      <c r="O28">
        <v>2</v>
      </c>
      <c r="P28" t="s">
        <v>67</v>
      </c>
      <c r="Q28" t="s">
        <v>50</v>
      </c>
      <c r="R28">
        <v>1</v>
      </c>
      <c r="S28" t="s">
        <v>65</v>
      </c>
      <c r="T28">
        <v>2</v>
      </c>
      <c r="U28">
        <v>2</v>
      </c>
      <c r="V28">
        <v>3</v>
      </c>
      <c r="AI28">
        <v>0</v>
      </c>
      <c r="AJ28">
        <v>0</v>
      </c>
      <c r="AK28">
        <v>0</v>
      </c>
      <c r="AL28">
        <v>1</v>
      </c>
      <c r="AP28">
        <v>0</v>
      </c>
      <c r="AQ28">
        <v>0</v>
      </c>
    </row>
    <row r="29" spans="1:43">
      <c r="A29">
        <v>25</v>
      </c>
      <c r="B29">
        <v>4</v>
      </c>
      <c r="C29" t="s">
        <v>123</v>
      </c>
      <c r="D29">
        <v>20</v>
      </c>
      <c r="E29" t="s">
        <v>71</v>
      </c>
      <c r="F29" t="s">
        <v>79</v>
      </c>
      <c r="G29" t="s">
        <v>47</v>
      </c>
      <c r="H29" t="s">
        <v>48</v>
      </c>
      <c r="J29">
        <v>0</v>
      </c>
      <c r="K29">
        <v>3</v>
      </c>
      <c r="L29" t="s">
        <v>49</v>
      </c>
      <c r="M29">
        <v>1</v>
      </c>
      <c r="N29" t="s">
        <v>124</v>
      </c>
      <c r="O29">
        <v>2</v>
      </c>
      <c r="P29" t="s">
        <v>67</v>
      </c>
      <c r="Q29" t="s">
        <v>50</v>
      </c>
      <c r="R29">
        <v>1</v>
      </c>
      <c r="S29" t="s">
        <v>65</v>
      </c>
      <c r="T29">
        <v>2</v>
      </c>
      <c r="U29">
        <v>2</v>
      </c>
      <c r="V29">
        <v>3</v>
      </c>
      <c r="AI29">
        <v>0</v>
      </c>
      <c r="AJ29">
        <v>-1</v>
      </c>
      <c r="AK29">
        <v>1</v>
      </c>
      <c r="AL29">
        <v>3</v>
      </c>
      <c r="AP29">
        <v>0</v>
      </c>
      <c r="AQ29">
        <v>-1</v>
      </c>
    </row>
    <row r="30" spans="1:43">
      <c r="A30">
        <v>26</v>
      </c>
      <c r="B30">
        <v>4</v>
      </c>
      <c r="C30" t="s">
        <v>123</v>
      </c>
      <c r="D30">
        <v>18</v>
      </c>
      <c r="E30" t="s">
        <v>71</v>
      </c>
      <c r="F30" t="s">
        <v>79</v>
      </c>
      <c r="G30" t="s">
        <v>47</v>
      </c>
      <c r="H30" t="s">
        <v>75</v>
      </c>
      <c r="I30" t="s">
        <v>142</v>
      </c>
      <c r="J30">
        <v>2</v>
      </c>
      <c r="K30">
        <v>2</v>
      </c>
      <c r="L30" t="s">
        <v>59</v>
      </c>
      <c r="M30">
        <v>2</v>
      </c>
      <c r="N30" t="s">
        <v>124</v>
      </c>
      <c r="O30">
        <v>2</v>
      </c>
      <c r="P30" t="s">
        <v>55</v>
      </c>
      <c r="Q30" t="s">
        <v>50</v>
      </c>
      <c r="R30">
        <v>1</v>
      </c>
      <c r="S30" t="s">
        <v>98</v>
      </c>
      <c r="T30">
        <v>2</v>
      </c>
      <c r="U30">
        <v>0</v>
      </c>
      <c r="V30">
        <v>3</v>
      </c>
      <c r="AI30">
        <v>0</v>
      </c>
      <c r="AJ30">
        <v>3</v>
      </c>
      <c r="AK30">
        <v>1</v>
      </c>
      <c r="AL30">
        <v>2</v>
      </c>
      <c r="AP30">
        <v>0</v>
      </c>
      <c r="AQ30">
        <v>3</v>
      </c>
    </row>
    <row r="31" spans="1:43">
      <c r="A31">
        <v>27</v>
      </c>
      <c r="B31">
        <v>4</v>
      </c>
      <c r="C31" t="s">
        <v>123</v>
      </c>
      <c r="D31">
        <v>19</v>
      </c>
      <c r="E31" t="s">
        <v>71</v>
      </c>
      <c r="F31" t="s">
        <v>79</v>
      </c>
      <c r="G31" t="s">
        <v>47</v>
      </c>
      <c r="H31" t="s">
        <v>48</v>
      </c>
      <c r="J31">
        <v>2</v>
      </c>
      <c r="K31">
        <v>2</v>
      </c>
      <c r="L31" t="s">
        <v>59</v>
      </c>
      <c r="M31">
        <v>0</v>
      </c>
      <c r="N31" t="s">
        <v>124</v>
      </c>
      <c r="O31">
        <v>2</v>
      </c>
      <c r="P31" t="s">
        <v>55</v>
      </c>
      <c r="Q31" t="s">
        <v>50</v>
      </c>
      <c r="R31">
        <v>1</v>
      </c>
      <c r="S31" t="s">
        <v>98</v>
      </c>
      <c r="T31">
        <v>2</v>
      </c>
      <c r="U31">
        <v>0</v>
      </c>
      <c r="V31">
        <v>3</v>
      </c>
      <c r="AI31">
        <v>1</v>
      </c>
      <c r="AJ31">
        <v>1</v>
      </c>
      <c r="AK31">
        <v>1</v>
      </c>
      <c r="AL31">
        <v>3</v>
      </c>
      <c r="AP31">
        <v>1</v>
      </c>
      <c r="AQ31">
        <v>1</v>
      </c>
    </row>
    <row r="32" spans="1:43">
      <c r="A32">
        <v>28</v>
      </c>
      <c r="B32">
        <v>4</v>
      </c>
      <c r="C32" t="s">
        <v>123</v>
      </c>
      <c r="D32">
        <v>19</v>
      </c>
      <c r="E32" t="s">
        <v>58</v>
      </c>
      <c r="F32" t="s">
        <v>64</v>
      </c>
      <c r="G32" t="s">
        <v>47</v>
      </c>
      <c r="H32" t="s">
        <v>48</v>
      </c>
      <c r="J32">
        <v>1</v>
      </c>
      <c r="K32">
        <v>3</v>
      </c>
      <c r="L32" t="s">
        <v>59</v>
      </c>
      <c r="M32">
        <v>0</v>
      </c>
      <c r="N32" t="s">
        <v>124</v>
      </c>
      <c r="O32">
        <v>2</v>
      </c>
      <c r="P32" t="s">
        <v>65</v>
      </c>
      <c r="Q32" t="s">
        <v>50</v>
      </c>
      <c r="R32">
        <v>1</v>
      </c>
      <c r="S32" t="s">
        <v>84</v>
      </c>
      <c r="T32">
        <v>2</v>
      </c>
      <c r="U32">
        <v>0</v>
      </c>
      <c r="V32">
        <v>2</v>
      </c>
      <c r="AI32">
        <v>2</v>
      </c>
      <c r="AJ32">
        <v>2</v>
      </c>
      <c r="AK32">
        <v>0</v>
      </c>
      <c r="AL32">
        <v>3</v>
      </c>
      <c r="AP32">
        <v>2</v>
      </c>
      <c r="AQ32">
        <v>2</v>
      </c>
    </row>
    <row r="33" spans="1:43">
      <c r="A33">
        <v>29</v>
      </c>
      <c r="B33">
        <v>4</v>
      </c>
      <c r="C33" t="s">
        <v>123</v>
      </c>
      <c r="D33">
        <v>18</v>
      </c>
      <c r="E33" t="s">
        <v>58</v>
      </c>
      <c r="F33" t="s">
        <v>64</v>
      </c>
      <c r="G33" t="s">
        <v>47</v>
      </c>
      <c r="H33" t="s">
        <v>48</v>
      </c>
      <c r="J33">
        <v>2</v>
      </c>
      <c r="K33">
        <v>3</v>
      </c>
      <c r="L33" t="s">
        <v>59</v>
      </c>
      <c r="M33">
        <v>2</v>
      </c>
      <c r="N33" t="s">
        <v>124</v>
      </c>
      <c r="O33">
        <v>2</v>
      </c>
      <c r="P33" t="s">
        <v>65</v>
      </c>
      <c r="Q33" t="s">
        <v>50</v>
      </c>
      <c r="R33">
        <v>1</v>
      </c>
      <c r="S33" t="s">
        <v>84</v>
      </c>
      <c r="T33">
        <v>2</v>
      </c>
      <c r="U33">
        <v>1</v>
      </c>
      <c r="V33">
        <v>2</v>
      </c>
      <c r="AI33">
        <v>1</v>
      </c>
      <c r="AJ33">
        <v>1</v>
      </c>
      <c r="AK33">
        <v>0</v>
      </c>
      <c r="AL33">
        <v>3</v>
      </c>
      <c r="AP33">
        <v>1</v>
      </c>
      <c r="AQ33">
        <v>1</v>
      </c>
    </row>
    <row r="34" spans="1:43">
      <c r="A34">
        <v>30</v>
      </c>
      <c r="B34">
        <v>4</v>
      </c>
      <c r="C34" t="s">
        <v>123</v>
      </c>
      <c r="D34">
        <v>24</v>
      </c>
      <c r="E34" t="s">
        <v>58</v>
      </c>
      <c r="F34" t="s">
        <v>64</v>
      </c>
      <c r="G34" t="s">
        <v>47</v>
      </c>
      <c r="H34" t="s">
        <v>75</v>
      </c>
      <c r="I34" t="s">
        <v>156</v>
      </c>
      <c r="J34">
        <v>1</v>
      </c>
      <c r="K34">
        <v>2</v>
      </c>
      <c r="L34" t="s">
        <v>59</v>
      </c>
      <c r="M34">
        <v>1</v>
      </c>
      <c r="N34" t="s">
        <v>124</v>
      </c>
      <c r="O34">
        <v>2</v>
      </c>
      <c r="P34" t="s">
        <v>65</v>
      </c>
      <c r="Q34" t="s">
        <v>50</v>
      </c>
      <c r="R34">
        <v>1</v>
      </c>
      <c r="S34" t="s">
        <v>84</v>
      </c>
      <c r="T34">
        <v>2</v>
      </c>
      <c r="U34">
        <v>-1</v>
      </c>
      <c r="V34">
        <v>2</v>
      </c>
      <c r="AI34">
        <v>3</v>
      </c>
      <c r="AJ34">
        <v>1</v>
      </c>
      <c r="AK34">
        <v>1</v>
      </c>
      <c r="AL34">
        <v>3</v>
      </c>
      <c r="AP34">
        <v>3</v>
      </c>
      <c r="AQ34">
        <v>1</v>
      </c>
    </row>
    <row r="35" spans="1:43">
      <c r="A35">
        <v>31</v>
      </c>
      <c r="B35">
        <v>4</v>
      </c>
      <c r="C35" t="s">
        <v>123</v>
      </c>
      <c r="D35">
        <v>22</v>
      </c>
      <c r="E35" t="s">
        <v>71</v>
      </c>
      <c r="F35" t="s">
        <v>79</v>
      </c>
      <c r="G35" t="s">
        <v>47</v>
      </c>
      <c r="H35" t="s">
        <v>48</v>
      </c>
      <c r="J35">
        <v>1</v>
      </c>
      <c r="K35">
        <v>3</v>
      </c>
      <c r="L35" t="s">
        <v>59</v>
      </c>
      <c r="M35">
        <v>-2</v>
      </c>
      <c r="N35" t="s">
        <v>124</v>
      </c>
      <c r="O35">
        <v>2</v>
      </c>
      <c r="P35" t="s">
        <v>51</v>
      </c>
      <c r="Q35" t="s">
        <v>50</v>
      </c>
      <c r="R35">
        <v>1</v>
      </c>
      <c r="S35" t="s">
        <v>67</v>
      </c>
      <c r="T35">
        <v>2</v>
      </c>
      <c r="U35">
        <v>-1</v>
      </c>
      <c r="V35">
        <v>2</v>
      </c>
      <c r="AI35">
        <v>3</v>
      </c>
      <c r="AJ35">
        <v>3</v>
      </c>
      <c r="AK35">
        <v>0</v>
      </c>
      <c r="AL35">
        <v>1</v>
      </c>
      <c r="AP35">
        <v>3</v>
      </c>
      <c r="AQ35">
        <v>3</v>
      </c>
    </row>
    <row r="36" spans="1:43">
      <c r="A36">
        <v>32</v>
      </c>
      <c r="B36">
        <v>4</v>
      </c>
      <c r="C36" t="s">
        <v>123</v>
      </c>
      <c r="D36">
        <v>20</v>
      </c>
      <c r="E36" t="s">
        <v>71</v>
      </c>
      <c r="F36" t="s">
        <v>79</v>
      </c>
      <c r="G36" t="s">
        <v>162</v>
      </c>
      <c r="H36" t="s">
        <v>48</v>
      </c>
      <c r="J36">
        <v>2</v>
      </c>
      <c r="K36">
        <v>2</v>
      </c>
      <c r="L36" t="s">
        <v>59</v>
      </c>
      <c r="M36">
        <v>0</v>
      </c>
      <c r="N36" t="s">
        <v>124</v>
      </c>
      <c r="O36">
        <v>2</v>
      </c>
      <c r="P36" t="s">
        <v>51</v>
      </c>
      <c r="Q36" t="s">
        <v>50</v>
      </c>
      <c r="R36">
        <v>1</v>
      </c>
      <c r="S36" t="s">
        <v>67</v>
      </c>
      <c r="T36">
        <v>2</v>
      </c>
      <c r="U36">
        <v>-1</v>
      </c>
      <c r="V36">
        <v>2</v>
      </c>
      <c r="AI36">
        <v>2</v>
      </c>
      <c r="AJ36">
        <v>2</v>
      </c>
      <c r="AK36">
        <v>-2</v>
      </c>
      <c r="AL36">
        <v>3</v>
      </c>
      <c r="AP36">
        <v>2</v>
      </c>
      <c r="AQ36">
        <v>2</v>
      </c>
    </row>
    <row r="37" spans="1:43">
      <c r="A37">
        <v>33</v>
      </c>
      <c r="B37">
        <v>5</v>
      </c>
      <c r="C37" t="s">
        <v>45</v>
      </c>
      <c r="D37">
        <v>19</v>
      </c>
      <c r="E37" t="s">
        <v>58</v>
      </c>
      <c r="F37" t="s">
        <v>64</v>
      </c>
      <c r="G37" t="s">
        <v>47</v>
      </c>
      <c r="H37" t="s">
        <v>75</v>
      </c>
      <c r="I37" t="s">
        <v>165</v>
      </c>
      <c r="J37">
        <v>2</v>
      </c>
      <c r="K37">
        <v>3</v>
      </c>
      <c r="L37" t="s">
        <v>59</v>
      </c>
      <c r="M37">
        <v>2</v>
      </c>
      <c r="N37" t="s">
        <v>50</v>
      </c>
      <c r="O37">
        <v>1</v>
      </c>
      <c r="P37" t="s">
        <v>84</v>
      </c>
      <c r="Q37" t="s">
        <v>54</v>
      </c>
      <c r="R37">
        <v>2</v>
      </c>
      <c r="S37" t="s">
        <v>65</v>
      </c>
      <c r="T37">
        <v>1</v>
      </c>
      <c r="U37">
        <v>2</v>
      </c>
      <c r="V37">
        <v>0</v>
      </c>
      <c r="AI37">
        <v>2</v>
      </c>
      <c r="AJ37">
        <v>3</v>
      </c>
      <c r="AK37">
        <v>0</v>
      </c>
      <c r="AL37">
        <v>3</v>
      </c>
      <c r="AP37">
        <v>2</v>
      </c>
      <c r="AQ37">
        <v>3</v>
      </c>
    </row>
    <row r="38" spans="1:43">
      <c r="A38">
        <v>34</v>
      </c>
      <c r="B38">
        <v>5</v>
      </c>
      <c r="C38" t="s">
        <v>45</v>
      </c>
      <c r="D38">
        <v>20</v>
      </c>
      <c r="E38" t="s">
        <v>58</v>
      </c>
      <c r="F38" t="s">
        <v>64</v>
      </c>
      <c r="G38" t="s">
        <v>47</v>
      </c>
      <c r="H38" t="s">
        <v>48</v>
      </c>
      <c r="J38">
        <v>3</v>
      </c>
      <c r="K38">
        <v>2</v>
      </c>
      <c r="L38" t="s">
        <v>49</v>
      </c>
      <c r="M38">
        <v>-2</v>
      </c>
      <c r="N38" t="s">
        <v>50</v>
      </c>
      <c r="O38">
        <v>1</v>
      </c>
      <c r="P38" t="s">
        <v>84</v>
      </c>
      <c r="Q38" t="s">
        <v>54</v>
      </c>
      <c r="R38">
        <v>2</v>
      </c>
      <c r="S38" t="s">
        <v>65</v>
      </c>
      <c r="T38">
        <v>1</v>
      </c>
      <c r="U38">
        <v>3</v>
      </c>
      <c r="V38">
        <v>1</v>
      </c>
      <c r="AI38">
        <v>2</v>
      </c>
      <c r="AJ38">
        <v>0</v>
      </c>
      <c r="AK38">
        <v>0</v>
      </c>
      <c r="AL38">
        <v>2</v>
      </c>
      <c r="AP38">
        <v>2</v>
      </c>
      <c r="AQ38">
        <v>0</v>
      </c>
    </row>
    <row r="39" spans="1:43">
      <c r="A39">
        <v>35</v>
      </c>
      <c r="B39">
        <v>5</v>
      </c>
      <c r="C39" t="s">
        <v>45</v>
      </c>
      <c r="D39">
        <v>19</v>
      </c>
      <c r="E39" t="s">
        <v>58</v>
      </c>
      <c r="F39" t="s">
        <v>64</v>
      </c>
      <c r="G39" t="s">
        <v>47</v>
      </c>
      <c r="H39" t="s">
        <v>48</v>
      </c>
      <c r="J39">
        <v>0</v>
      </c>
      <c r="K39">
        <v>2</v>
      </c>
      <c r="L39" t="s">
        <v>59</v>
      </c>
      <c r="M39">
        <v>3</v>
      </c>
      <c r="N39" t="s">
        <v>50</v>
      </c>
      <c r="O39">
        <v>1</v>
      </c>
      <c r="P39" t="s">
        <v>51</v>
      </c>
      <c r="Q39" t="s">
        <v>54</v>
      </c>
      <c r="R39">
        <v>2</v>
      </c>
      <c r="S39" t="s">
        <v>55</v>
      </c>
      <c r="T39">
        <v>1</v>
      </c>
      <c r="U39">
        <v>2</v>
      </c>
      <c r="V39">
        <v>-1</v>
      </c>
      <c r="AI39">
        <v>1</v>
      </c>
      <c r="AJ39">
        <v>0</v>
      </c>
      <c r="AK39">
        <v>0</v>
      </c>
      <c r="AL39">
        <v>2</v>
      </c>
      <c r="AP39">
        <v>1</v>
      </c>
      <c r="AQ39">
        <v>0</v>
      </c>
    </row>
    <row r="40" spans="1:43">
      <c r="A40">
        <v>36</v>
      </c>
      <c r="B40">
        <v>5</v>
      </c>
      <c r="C40" t="s">
        <v>45</v>
      </c>
      <c r="D40">
        <v>19</v>
      </c>
      <c r="E40" t="s">
        <v>71</v>
      </c>
      <c r="F40" t="s">
        <v>79</v>
      </c>
      <c r="G40" t="s">
        <v>47</v>
      </c>
      <c r="H40" t="s">
        <v>48</v>
      </c>
      <c r="J40">
        <v>3</v>
      </c>
      <c r="K40">
        <v>3</v>
      </c>
      <c r="L40" t="s">
        <v>59</v>
      </c>
      <c r="M40">
        <v>3</v>
      </c>
      <c r="N40" t="s">
        <v>50</v>
      </c>
      <c r="O40">
        <v>1</v>
      </c>
      <c r="P40" t="s">
        <v>65</v>
      </c>
      <c r="Q40" t="s">
        <v>54</v>
      </c>
      <c r="R40">
        <v>2</v>
      </c>
      <c r="S40" t="s">
        <v>67</v>
      </c>
      <c r="T40">
        <v>1</v>
      </c>
      <c r="U40">
        <v>0</v>
      </c>
      <c r="V40">
        <v>0</v>
      </c>
      <c r="AI40">
        <v>0</v>
      </c>
      <c r="AJ40">
        <v>0</v>
      </c>
      <c r="AP40">
        <v>0</v>
      </c>
      <c r="AQ40">
        <v>0</v>
      </c>
    </row>
    <row r="41" spans="1:43">
      <c r="A41">
        <v>37</v>
      </c>
      <c r="B41">
        <v>5</v>
      </c>
      <c r="C41" t="s">
        <v>45</v>
      </c>
      <c r="D41">
        <v>20</v>
      </c>
      <c r="E41" t="s">
        <v>71</v>
      </c>
      <c r="F41" t="s">
        <v>79</v>
      </c>
      <c r="G41" t="s">
        <v>143</v>
      </c>
      <c r="H41" t="s">
        <v>48</v>
      </c>
      <c r="J41">
        <v>1</v>
      </c>
      <c r="K41">
        <v>2</v>
      </c>
      <c r="L41" t="s">
        <v>59</v>
      </c>
      <c r="M41">
        <v>1</v>
      </c>
      <c r="N41" t="s">
        <v>50</v>
      </c>
      <c r="O41">
        <v>1</v>
      </c>
      <c r="P41" t="s">
        <v>65</v>
      </c>
      <c r="Q41" t="s">
        <v>54</v>
      </c>
      <c r="R41">
        <v>2</v>
      </c>
      <c r="S41" t="s">
        <v>67</v>
      </c>
      <c r="T41">
        <v>1</v>
      </c>
      <c r="U41">
        <v>0</v>
      </c>
      <c r="V41">
        <v>-1</v>
      </c>
      <c r="AI41">
        <v>1</v>
      </c>
      <c r="AJ41">
        <v>0</v>
      </c>
      <c r="AP41">
        <v>1</v>
      </c>
      <c r="AQ41">
        <v>0</v>
      </c>
    </row>
    <row r="42" spans="1:43">
      <c r="A42">
        <v>38</v>
      </c>
      <c r="B42">
        <v>5</v>
      </c>
      <c r="C42" t="s">
        <v>45</v>
      </c>
      <c r="D42">
        <v>20</v>
      </c>
      <c r="E42" t="s">
        <v>71</v>
      </c>
      <c r="F42" t="s">
        <v>79</v>
      </c>
      <c r="G42" t="s">
        <v>47</v>
      </c>
      <c r="H42" t="s">
        <v>48</v>
      </c>
      <c r="J42">
        <v>2</v>
      </c>
      <c r="K42">
        <v>2</v>
      </c>
      <c r="L42" t="s">
        <v>59</v>
      </c>
      <c r="M42">
        <v>3</v>
      </c>
      <c r="N42" t="s">
        <v>50</v>
      </c>
      <c r="O42">
        <v>1</v>
      </c>
      <c r="P42" t="s">
        <v>65</v>
      </c>
      <c r="Q42" t="s">
        <v>54</v>
      </c>
      <c r="R42">
        <v>2</v>
      </c>
      <c r="S42" t="s">
        <v>67</v>
      </c>
      <c r="T42">
        <v>1</v>
      </c>
      <c r="U42">
        <v>0</v>
      </c>
      <c r="V42">
        <v>3</v>
      </c>
      <c r="AI42">
        <v>2</v>
      </c>
      <c r="AJ42">
        <v>-2</v>
      </c>
      <c r="AP42">
        <v>2</v>
      </c>
      <c r="AQ42">
        <v>-2</v>
      </c>
    </row>
    <row r="43" spans="1:43">
      <c r="A43">
        <v>39</v>
      </c>
      <c r="B43">
        <v>5</v>
      </c>
      <c r="C43" t="s">
        <v>45</v>
      </c>
      <c r="D43" t="s">
        <v>143</v>
      </c>
      <c r="E43" t="s">
        <v>143</v>
      </c>
      <c r="F43" t="s">
        <v>143</v>
      </c>
      <c r="G43" t="s">
        <v>143</v>
      </c>
      <c r="H43" t="s">
        <v>143</v>
      </c>
      <c r="J43" t="s">
        <v>143</v>
      </c>
      <c r="K43" t="s">
        <v>143</v>
      </c>
      <c r="L43" t="s">
        <v>143</v>
      </c>
      <c r="M43" t="s">
        <v>143</v>
      </c>
      <c r="N43" t="s">
        <v>50</v>
      </c>
      <c r="O43">
        <v>1</v>
      </c>
      <c r="P43" t="s">
        <v>65</v>
      </c>
      <c r="Q43" t="s">
        <v>54</v>
      </c>
      <c r="R43">
        <v>2</v>
      </c>
      <c r="S43" t="s">
        <v>67</v>
      </c>
      <c r="T43">
        <v>1</v>
      </c>
      <c r="U43">
        <v>1</v>
      </c>
      <c r="V43">
        <v>1</v>
      </c>
      <c r="AI43">
        <v>1</v>
      </c>
      <c r="AJ43">
        <v>-1</v>
      </c>
      <c r="AP43">
        <v>1</v>
      </c>
      <c r="AQ43">
        <v>-1</v>
      </c>
    </row>
    <row r="44" spans="1:43">
      <c r="A44">
        <v>40</v>
      </c>
      <c r="B44">
        <v>5</v>
      </c>
      <c r="C44" t="s">
        <v>45</v>
      </c>
      <c r="D44">
        <v>20</v>
      </c>
      <c r="E44" t="s">
        <v>71</v>
      </c>
      <c r="F44" t="s">
        <v>79</v>
      </c>
      <c r="G44" t="s">
        <v>47</v>
      </c>
      <c r="H44" t="s">
        <v>48</v>
      </c>
      <c r="J44">
        <v>1</v>
      </c>
      <c r="K44">
        <v>2</v>
      </c>
      <c r="L44" t="s">
        <v>59</v>
      </c>
      <c r="M44">
        <v>3</v>
      </c>
      <c r="N44" t="s">
        <v>50</v>
      </c>
      <c r="O44">
        <v>1</v>
      </c>
      <c r="P44" t="s">
        <v>51</v>
      </c>
      <c r="Q44" t="s">
        <v>54</v>
      </c>
      <c r="R44">
        <v>2</v>
      </c>
      <c r="S44" t="s">
        <v>55</v>
      </c>
      <c r="T44">
        <v>1</v>
      </c>
      <c r="U44">
        <v>2</v>
      </c>
      <c r="V44">
        <v>2</v>
      </c>
      <c r="AI44">
        <v>1</v>
      </c>
      <c r="AJ44">
        <v>1</v>
      </c>
      <c r="AP44">
        <v>1</v>
      </c>
      <c r="AQ44">
        <v>1</v>
      </c>
    </row>
    <row r="45" spans="1:43">
      <c r="A45">
        <v>41</v>
      </c>
      <c r="B45">
        <v>5</v>
      </c>
      <c r="C45" t="s">
        <v>45</v>
      </c>
      <c r="D45">
        <v>20</v>
      </c>
      <c r="E45" t="s">
        <v>58</v>
      </c>
      <c r="F45" t="s">
        <v>64</v>
      </c>
      <c r="G45" t="s">
        <v>80</v>
      </c>
      <c r="H45" t="s">
        <v>48</v>
      </c>
      <c r="J45">
        <v>1</v>
      </c>
      <c r="K45">
        <v>-1</v>
      </c>
      <c r="L45" t="s">
        <v>59</v>
      </c>
      <c r="M45">
        <v>0</v>
      </c>
      <c r="N45" t="s">
        <v>50</v>
      </c>
      <c r="O45">
        <v>1</v>
      </c>
      <c r="P45" t="s">
        <v>51</v>
      </c>
      <c r="Q45" t="s">
        <v>54</v>
      </c>
      <c r="R45">
        <v>2</v>
      </c>
      <c r="S45" t="s">
        <v>55</v>
      </c>
      <c r="T45">
        <v>1</v>
      </c>
      <c r="U45">
        <v>1</v>
      </c>
      <c r="V45">
        <v>1</v>
      </c>
      <c r="AI45">
        <v>1</v>
      </c>
      <c r="AJ45">
        <v>-2</v>
      </c>
      <c r="AP45">
        <v>1</v>
      </c>
      <c r="AQ45">
        <v>-2</v>
      </c>
    </row>
    <row r="46" spans="1:43">
      <c r="A46">
        <v>42</v>
      </c>
      <c r="B46">
        <v>5</v>
      </c>
      <c r="C46" t="s">
        <v>45</v>
      </c>
      <c r="D46" t="s">
        <v>143</v>
      </c>
      <c r="E46" t="s">
        <v>143</v>
      </c>
      <c r="F46" t="s">
        <v>143</v>
      </c>
      <c r="G46" t="s">
        <v>143</v>
      </c>
      <c r="H46" t="s">
        <v>143</v>
      </c>
      <c r="J46" t="s">
        <v>143</v>
      </c>
      <c r="K46" t="s">
        <v>143</v>
      </c>
      <c r="L46" t="s">
        <v>143</v>
      </c>
      <c r="M46" t="s">
        <v>143</v>
      </c>
      <c r="N46" t="s">
        <v>50</v>
      </c>
      <c r="O46">
        <v>1</v>
      </c>
      <c r="P46" t="s">
        <v>51</v>
      </c>
      <c r="Q46" t="s">
        <v>54</v>
      </c>
      <c r="R46">
        <v>2</v>
      </c>
      <c r="S46" t="s">
        <v>55</v>
      </c>
      <c r="T46">
        <v>1</v>
      </c>
      <c r="U46">
        <v>3</v>
      </c>
      <c r="V46">
        <v>1</v>
      </c>
      <c r="AP46">
        <v>0</v>
      </c>
      <c r="AQ46">
        <v>-3</v>
      </c>
    </row>
    <row r="47" spans="1:43">
      <c r="A47">
        <v>43</v>
      </c>
      <c r="B47">
        <v>5</v>
      </c>
      <c r="C47" t="s">
        <v>45</v>
      </c>
      <c r="D47">
        <v>19</v>
      </c>
      <c r="E47" t="s">
        <v>71</v>
      </c>
      <c r="F47" t="s">
        <v>79</v>
      </c>
      <c r="G47" t="s">
        <v>105</v>
      </c>
      <c r="H47" t="s">
        <v>48</v>
      </c>
      <c r="J47">
        <v>3</v>
      </c>
      <c r="K47">
        <v>3</v>
      </c>
      <c r="L47" t="s">
        <v>49</v>
      </c>
      <c r="M47">
        <v>0</v>
      </c>
      <c r="N47" t="s">
        <v>50</v>
      </c>
      <c r="O47">
        <v>1</v>
      </c>
      <c r="P47" t="s">
        <v>51</v>
      </c>
      <c r="Q47" t="s">
        <v>54</v>
      </c>
      <c r="R47">
        <v>2</v>
      </c>
      <c r="S47" t="s">
        <v>55</v>
      </c>
      <c r="T47">
        <v>1</v>
      </c>
      <c r="U47">
        <v>3</v>
      </c>
      <c r="V47">
        <v>3</v>
      </c>
      <c r="AP47">
        <v>2</v>
      </c>
      <c r="AQ47">
        <v>0</v>
      </c>
    </row>
    <row r="48" spans="1:43">
      <c r="A48">
        <v>44</v>
      </c>
      <c r="B48">
        <v>5</v>
      </c>
      <c r="C48" t="s">
        <v>45</v>
      </c>
      <c r="D48">
        <v>21</v>
      </c>
      <c r="E48" t="s">
        <v>71</v>
      </c>
      <c r="F48" t="s">
        <v>79</v>
      </c>
      <c r="G48" t="s">
        <v>47</v>
      </c>
      <c r="H48" t="s">
        <v>75</v>
      </c>
      <c r="I48" t="s">
        <v>192</v>
      </c>
      <c r="J48">
        <v>0</v>
      </c>
      <c r="K48">
        <v>2</v>
      </c>
      <c r="L48" t="s">
        <v>49</v>
      </c>
      <c r="M48">
        <v>2</v>
      </c>
      <c r="N48" t="s">
        <v>50</v>
      </c>
      <c r="O48">
        <v>1</v>
      </c>
      <c r="P48" t="s">
        <v>84</v>
      </c>
      <c r="Q48" t="s">
        <v>54</v>
      </c>
      <c r="R48">
        <v>2</v>
      </c>
      <c r="S48" t="s">
        <v>65</v>
      </c>
      <c r="T48">
        <v>1</v>
      </c>
      <c r="U48">
        <v>2</v>
      </c>
      <c r="V48">
        <v>2</v>
      </c>
      <c r="AP48">
        <v>1</v>
      </c>
      <c r="AQ48">
        <v>0</v>
      </c>
    </row>
    <row r="49" spans="1:43">
      <c r="A49">
        <v>45</v>
      </c>
      <c r="B49">
        <v>5</v>
      </c>
      <c r="C49" t="s">
        <v>45</v>
      </c>
      <c r="D49">
        <v>21</v>
      </c>
      <c r="E49" t="s">
        <v>71</v>
      </c>
      <c r="F49" t="s">
        <v>79</v>
      </c>
      <c r="G49" t="s">
        <v>47</v>
      </c>
      <c r="H49" t="s">
        <v>75</v>
      </c>
      <c r="I49" t="s">
        <v>195</v>
      </c>
      <c r="J49">
        <v>3</v>
      </c>
      <c r="K49">
        <v>3</v>
      </c>
      <c r="L49" t="s">
        <v>59</v>
      </c>
      <c r="M49">
        <v>2</v>
      </c>
      <c r="N49" t="s">
        <v>50</v>
      </c>
      <c r="O49">
        <v>1</v>
      </c>
      <c r="P49" t="s">
        <v>84</v>
      </c>
      <c r="Q49" t="s">
        <v>54</v>
      </c>
      <c r="R49">
        <v>2</v>
      </c>
      <c r="S49" t="s">
        <v>65</v>
      </c>
      <c r="T49">
        <v>1</v>
      </c>
      <c r="U49">
        <v>2</v>
      </c>
      <c r="V49">
        <v>3</v>
      </c>
      <c r="AP49">
        <v>3</v>
      </c>
      <c r="AQ49">
        <v>2</v>
      </c>
    </row>
    <row r="50" spans="1:43">
      <c r="A50">
        <v>46</v>
      </c>
      <c r="B50">
        <v>5</v>
      </c>
      <c r="C50" t="s">
        <v>45</v>
      </c>
      <c r="D50">
        <v>20</v>
      </c>
      <c r="E50" t="s">
        <v>71</v>
      </c>
      <c r="F50" t="s">
        <v>79</v>
      </c>
      <c r="G50" t="s">
        <v>47</v>
      </c>
      <c r="H50" t="s">
        <v>48</v>
      </c>
      <c r="J50">
        <v>2</v>
      </c>
      <c r="K50">
        <v>2</v>
      </c>
      <c r="L50" t="s">
        <v>59</v>
      </c>
      <c r="M50">
        <v>2</v>
      </c>
      <c r="N50" t="s">
        <v>50</v>
      </c>
      <c r="O50">
        <v>1</v>
      </c>
      <c r="P50" t="s">
        <v>67</v>
      </c>
      <c r="Q50" t="s">
        <v>54</v>
      </c>
      <c r="R50">
        <v>2</v>
      </c>
      <c r="S50" t="s">
        <v>98</v>
      </c>
      <c r="T50">
        <v>1</v>
      </c>
      <c r="U50">
        <v>2</v>
      </c>
      <c r="V50">
        <v>0</v>
      </c>
      <c r="AP50">
        <v>3</v>
      </c>
      <c r="AQ50">
        <v>2</v>
      </c>
    </row>
    <row r="51" spans="1:43">
      <c r="A51">
        <v>47</v>
      </c>
      <c r="B51">
        <v>5</v>
      </c>
      <c r="C51" t="s">
        <v>45</v>
      </c>
      <c r="D51">
        <v>19</v>
      </c>
      <c r="E51" t="s">
        <v>71</v>
      </c>
      <c r="F51" t="s">
        <v>79</v>
      </c>
      <c r="G51" t="s">
        <v>47</v>
      </c>
      <c r="H51" t="s">
        <v>48</v>
      </c>
      <c r="J51">
        <v>1</v>
      </c>
      <c r="K51">
        <v>2</v>
      </c>
      <c r="L51" t="s">
        <v>59</v>
      </c>
      <c r="M51">
        <v>2</v>
      </c>
      <c r="N51" t="s">
        <v>50</v>
      </c>
      <c r="O51">
        <v>1</v>
      </c>
      <c r="P51" t="s">
        <v>67</v>
      </c>
      <c r="Q51" t="s">
        <v>54</v>
      </c>
      <c r="R51">
        <v>2</v>
      </c>
      <c r="S51" t="s">
        <v>98</v>
      </c>
      <c r="T51">
        <v>1</v>
      </c>
      <c r="U51">
        <v>1</v>
      </c>
      <c r="V51">
        <v>0</v>
      </c>
      <c r="AP51">
        <v>3</v>
      </c>
      <c r="AQ51">
        <v>0</v>
      </c>
    </row>
    <row r="52" spans="1:43">
      <c r="A52">
        <v>48</v>
      </c>
      <c r="B52">
        <v>5</v>
      </c>
      <c r="C52" t="s">
        <v>45</v>
      </c>
      <c r="D52">
        <v>19</v>
      </c>
      <c r="E52" t="s">
        <v>71</v>
      </c>
      <c r="F52" t="s">
        <v>79</v>
      </c>
      <c r="G52" t="s">
        <v>47</v>
      </c>
      <c r="H52" t="s">
        <v>48</v>
      </c>
      <c r="J52">
        <v>2</v>
      </c>
      <c r="K52">
        <v>2</v>
      </c>
      <c r="L52" t="s">
        <v>59</v>
      </c>
      <c r="M52">
        <v>1</v>
      </c>
      <c r="N52" t="s">
        <v>50</v>
      </c>
      <c r="O52">
        <v>1</v>
      </c>
      <c r="P52" t="s">
        <v>67</v>
      </c>
      <c r="Q52" t="s">
        <v>54</v>
      </c>
      <c r="R52">
        <v>2</v>
      </c>
      <c r="S52" t="s">
        <v>98</v>
      </c>
      <c r="T52">
        <v>1</v>
      </c>
      <c r="U52">
        <v>0</v>
      </c>
      <c r="V52">
        <v>0</v>
      </c>
      <c r="AP52">
        <v>3</v>
      </c>
      <c r="AQ52">
        <v>0</v>
      </c>
    </row>
    <row r="53" spans="1:43">
      <c r="A53">
        <v>49</v>
      </c>
      <c r="B53">
        <v>5</v>
      </c>
      <c r="C53" t="s">
        <v>45</v>
      </c>
      <c r="D53">
        <v>19</v>
      </c>
      <c r="E53" t="s">
        <v>71</v>
      </c>
      <c r="F53" t="s">
        <v>79</v>
      </c>
      <c r="G53" t="s">
        <v>47</v>
      </c>
      <c r="H53" t="s">
        <v>48</v>
      </c>
      <c r="J53">
        <v>2</v>
      </c>
      <c r="K53">
        <v>2</v>
      </c>
      <c r="L53" t="s">
        <v>59</v>
      </c>
      <c r="M53">
        <v>3</v>
      </c>
      <c r="N53" t="s">
        <v>50</v>
      </c>
      <c r="O53">
        <v>1</v>
      </c>
      <c r="P53" t="s">
        <v>67</v>
      </c>
      <c r="Q53" t="s">
        <v>54</v>
      </c>
      <c r="R53">
        <v>2</v>
      </c>
      <c r="S53" t="s">
        <v>98</v>
      </c>
      <c r="T53">
        <v>1</v>
      </c>
      <c r="U53">
        <v>1</v>
      </c>
      <c r="V53">
        <v>0</v>
      </c>
      <c r="AP53">
        <v>2</v>
      </c>
      <c r="AQ53">
        <v>0</v>
      </c>
    </row>
    <row r="54" spans="1:43">
      <c r="A54">
        <v>50</v>
      </c>
      <c r="B54">
        <v>5</v>
      </c>
      <c r="C54" t="s">
        <v>45</v>
      </c>
      <c r="D54">
        <v>21</v>
      </c>
      <c r="E54" t="s">
        <v>71</v>
      </c>
      <c r="F54" t="s">
        <v>79</v>
      </c>
      <c r="G54" t="s">
        <v>47</v>
      </c>
      <c r="H54" t="s">
        <v>48</v>
      </c>
      <c r="J54">
        <v>1</v>
      </c>
      <c r="K54">
        <v>2</v>
      </c>
      <c r="L54" t="s">
        <v>59</v>
      </c>
      <c r="M54">
        <v>3</v>
      </c>
      <c r="N54" t="s">
        <v>50</v>
      </c>
      <c r="O54">
        <v>1</v>
      </c>
      <c r="P54" t="s">
        <v>55</v>
      </c>
      <c r="Q54" t="s">
        <v>54</v>
      </c>
      <c r="R54">
        <v>2</v>
      </c>
      <c r="S54" t="s">
        <v>84</v>
      </c>
      <c r="T54">
        <v>1</v>
      </c>
      <c r="U54">
        <v>2</v>
      </c>
      <c r="V54">
        <v>-2</v>
      </c>
      <c r="AP54">
        <v>2</v>
      </c>
      <c r="AQ54">
        <v>1</v>
      </c>
    </row>
    <row r="55" spans="1:43">
      <c r="A55">
        <v>51</v>
      </c>
      <c r="B55">
        <v>5</v>
      </c>
      <c r="C55" t="s">
        <v>45</v>
      </c>
      <c r="D55">
        <v>20</v>
      </c>
      <c r="E55" t="s">
        <v>71</v>
      </c>
      <c r="F55" t="s">
        <v>79</v>
      </c>
      <c r="G55" t="s">
        <v>47</v>
      </c>
      <c r="H55" t="s">
        <v>48</v>
      </c>
      <c r="J55">
        <v>2</v>
      </c>
      <c r="K55">
        <v>3</v>
      </c>
      <c r="L55" t="s">
        <v>59</v>
      </c>
      <c r="M55">
        <v>2</v>
      </c>
      <c r="N55" t="s">
        <v>50</v>
      </c>
      <c r="O55">
        <v>1</v>
      </c>
      <c r="P55" t="s">
        <v>55</v>
      </c>
      <c r="Q55" t="s">
        <v>54</v>
      </c>
      <c r="R55">
        <v>2</v>
      </c>
      <c r="S55" t="s">
        <v>84</v>
      </c>
      <c r="T55">
        <v>1</v>
      </c>
      <c r="U55">
        <v>1</v>
      </c>
      <c r="V55">
        <v>-1</v>
      </c>
      <c r="AP55">
        <v>2</v>
      </c>
      <c r="AQ55">
        <v>-1</v>
      </c>
    </row>
    <row r="56" spans="1:43">
      <c r="A56">
        <v>52</v>
      </c>
      <c r="B56">
        <v>5</v>
      </c>
      <c r="C56" t="s">
        <v>45</v>
      </c>
      <c r="D56">
        <v>21</v>
      </c>
      <c r="E56" t="s">
        <v>71</v>
      </c>
      <c r="F56" t="s">
        <v>79</v>
      </c>
      <c r="G56" t="s">
        <v>47</v>
      </c>
      <c r="H56" t="s">
        <v>48</v>
      </c>
      <c r="J56">
        <v>1</v>
      </c>
      <c r="K56">
        <v>2</v>
      </c>
      <c r="L56" t="s">
        <v>59</v>
      </c>
      <c r="M56">
        <v>0</v>
      </c>
      <c r="N56" t="s">
        <v>50</v>
      </c>
      <c r="O56">
        <v>1</v>
      </c>
      <c r="P56" t="s">
        <v>55</v>
      </c>
      <c r="Q56" t="s">
        <v>54</v>
      </c>
      <c r="R56">
        <v>2</v>
      </c>
      <c r="S56" t="s">
        <v>84</v>
      </c>
      <c r="T56">
        <v>1</v>
      </c>
      <c r="U56">
        <v>1</v>
      </c>
      <c r="V56">
        <v>1</v>
      </c>
      <c r="AP56">
        <v>2</v>
      </c>
      <c r="AQ56">
        <v>-1</v>
      </c>
    </row>
    <row r="57" spans="1:43">
      <c r="A57">
        <v>53</v>
      </c>
      <c r="B57">
        <v>5</v>
      </c>
      <c r="C57" t="s">
        <v>45</v>
      </c>
      <c r="D57">
        <v>20</v>
      </c>
      <c r="E57" t="s">
        <v>71</v>
      </c>
      <c r="F57" t="s">
        <v>79</v>
      </c>
      <c r="G57" t="s">
        <v>47</v>
      </c>
      <c r="H57" t="s">
        <v>48</v>
      </c>
      <c r="J57">
        <v>3</v>
      </c>
      <c r="K57">
        <v>3</v>
      </c>
      <c r="L57" t="s">
        <v>59</v>
      </c>
      <c r="M57">
        <v>3</v>
      </c>
      <c r="N57" t="s">
        <v>50</v>
      </c>
      <c r="O57">
        <v>1</v>
      </c>
      <c r="P57" t="s">
        <v>55</v>
      </c>
      <c r="Q57" t="s">
        <v>54</v>
      </c>
      <c r="R57">
        <v>2</v>
      </c>
      <c r="S57" t="s">
        <v>84</v>
      </c>
      <c r="T57">
        <v>1</v>
      </c>
      <c r="U57">
        <v>1</v>
      </c>
      <c r="V57">
        <v>-2</v>
      </c>
      <c r="AP57">
        <v>2</v>
      </c>
      <c r="AQ57">
        <v>-1</v>
      </c>
    </row>
    <row r="58" spans="1:43">
      <c r="A58">
        <v>54</v>
      </c>
      <c r="B58">
        <v>5</v>
      </c>
      <c r="C58" t="s">
        <v>123</v>
      </c>
      <c r="D58">
        <v>25</v>
      </c>
      <c r="E58" t="s">
        <v>71</v>
      </c>
      <c r="F58" t="s">
        <v>79</v>
      </c>
      <c r="G58" t="s">
        <v>47</v>
      </c>
      <c r="H58" t="s">
        <v>48</v>
      </c>
      <c r="J58">
        <v>2</v>
      </c>
      <c r="K58">
        <v>3</v>
      </c>
      <c r="L58" t="s">
        <v>59</v>
      </c>
      <c r="M58">
        <v>3</v>
      </c>
      <c r="N58" t="s">
        <v>124</v>
      </c>
      <c r="O58">
        <v>2</v>
      </c>
      <c r="P58" t="s">
        <v>65</v>
      </c>
      <c r="Q58" t="s">
        <v>50</v>
      </c>
      <c r="R58">
        <v>1</v>
      </c>
      <c r="S58" t="s">
        <v>84</v>
      </c>
      <c r="T58">
        <v>2</v>
      </c>
      <c r="U58">
        <v>-1</v>
      </c>
      <c r="V58">
        <v>2</v>
      </c>
      <c r="AP58">
        <v>2</v>
      </c>
      <c r="AQ58">
        <v>-1</v>
      </c>
    </row>
    <row r="59" spans="1:43">
      <c r="A59">
        <v>55</v>
      </c>
      <c r="B59">
        <v>5</v>
      </c>
      <c r="C59" t="s">
        <v>123</v>
      </c>
      <c r="D59">
        <v>21</v>
      </c>
      <c r="E59" t="s">
        <v>71</v>
      </c>
      <c r="F59" t="s">
        <v>79</v>
      </c>
      <c r="G59" t="s">
        <v>80</v>
      </c>
      <c r="H59" t="s">
        <v>48</v>
      </c>
      <c r="J59">
        <v>1</v>
      </c>
      <c r="K59">
        <v>1</v>
      </c>
      <c r="L59" t="s">
        <v>59</v>
      </c>
      <c r="M59">
        <v>2</v>
      </c>
      <c r="N59" t="s">
        <v>124</v>
      </c>
      <c r="O59">
        <v>2</v>
      </c>
      <c r="P59" t="s">
        <v>65</v>
      </c>
      <c r="Q59" t="s">
        <v>50</v>
      </c>
      <c r="R59">
        <v>1</v>
      </c>
      <c r="S59" t="s">
        <v>84</v>
      </c>
      <c r="T59">
        <v>2</v>
      </c>
      <c r="U59">
        <v>1</v>
      </c>
      <c r="V59">
        <v>3</v>
      </c>
      <c r="AP59">
        <v>3</v>
      </c>
      <c r="AQ59">
        <v>1</v>
      </c>
    </row>
    <row r="60" spans="1:43">
      <c r="A60">
        <v>56</v>
      </c>
      <c r="B60">
        <v>5</v>
      </c>
      <c r="C60" t="s">
        <v>123</v>
      </c>
      <c r="D60">
        <v>20</v>
      </c>
      <c r="E60" t="s">
        <v>71</v>
      </c>
      <c r="F60" t="s">
        <v>79</v>
      </c>
      <c r="G60" t="s">
        <v>47</v>
      </c>
      <c r="H60" t="s">
        <v>48</v>
      </c>
      <c r="J60">
        <v>1</v>
      </c>
      <c r="K60">
        <v>3</v>
      </c>
      <c r="L60" t="s">
        <v>59</v>
      </c>
      <c r="M60">
        <v>1</v>
      </c>
      <c r="N60" t="s">
        <v>124</v>
      </c>
      <c r="O60">
        <v>2</v>
      </c>
      <c r="P60" t="s">
        <v>65</v>
      </c>
      <c r="Q60" t="s">
        <v>50</v>
      </c>
      <c r="R60">
        <v>1</v>
      </c>
      <c r="S60" t="s">
        <v>84</v>
      </c>
      <c r="T60">
        <v>2</v>
      </c>
      <c r="U60">
        <v>1</v>
      </c>
      <c r="V60">
        <v>3</v>
      </c>
      <c r="AP60">
        <v>3</v>
      </c>
      <c r="AQ60">
        <v>1</v>
      </c>
    </row>
    <row r="61" spans="1:43">
      <c r="A61">
        <v>57</v>
      </c>
      <c r="B61">
        <v>5</v>
      </c>
      <c r="C61" t="s">
        <v>123</v>
      </c>
      <c r="D61">
        <v>21</v>
      </c>
      <c r="E61" t="s">
        <v>71</v>
      </c>
      <c r="F61" t="s">
        <v>79</v>
      </c>
      <c r="G61" t="s">
        <v>47</v>
      </c>
      <c r="H61" t="s">
        <v>48</v>
      </c>
      <c r="J61">
        <v>2</v>
      </c>
      <c r="K61">
        <v>3</v>
      </c>
      <c r="L61" t="s">
        <v>59</v>
      </c>
      <c r="M61">
        <v>3</v>
      </c>
      <c r="N61" t="s">
        <v>124</v>
      </c>
      <c r="O61">
        <v>2</v>
      </c>
      <c r="P61" t="s">
        <v>65</v>
      </c>
      <c r="Q61" t="s">
        <v>50</v>
      </c>
      <c r="R61">
        <v>1</v>
      </c>
      <c r="S61" t="s">
        <v>84</v>
      </c>
      <c r="T61">
        <v>2</v>
      </c>
      <c r="U61">
        <v>0</v>
      </c>
      <c r="V61">
        <v>3</v>
      </c>
      <c r="AP61">
        <v>3</v>
      </c>
      <c r="AQ61">
        <v>0</v>
      </c>
    </row>
    <row r="62" spans="1:43">
      <c r="A62">
        <v>58</v>
      </c>
      <c r="B62">
        <v>5</v>
      </c>
      <c r="C62" t="s">
        <v>123</v>
      </c>
      <c r="D62">
        <v>20</v>
      </c>
      <c r="E62" t="s">
        <v>58</v>
      </c>
      <c r="F62" t="s">
        <v>64</v>
      </c>
      <c r="G62" t="s">
        <v>47</v>
      </c>
      <c r="H62" t="s">
        <v>48</v>
      </c>
      <c r="J62">
        <v>2</v>
      </c>
      <c r="K62">
        <v>2</v>
      </c>
      <c r="L62" t="s">
        <v>59</v>
      </c>
      <c r="M62">
        <v>0</v>
      </c>
      <c r="N62" t="s">
        <v>124</v>
      </c>
      <c r="O62">
        <v>2</v>
      </c>
      <c r="P62" t="s">
        <v>84</v>
      </c>
      <c r="Q62" t="s">
        <v>50</v>
      </c>
      <c r="R62">
        <v>1</v>
      </c>
      <c r="S62" t="s">
        <v>55</v>
      </c>
      <c r="T62">
        <v>2</v>
      </c>
      <c r="U62">
        <v>1</v>
      </c>
      <c r="V62">
        <v>2</v>
      </c>
      <c r="AP62">
        <v>2</v>
      </c>
      <c r="AQ62">
        <v>1</v>
      </c>
    </row>
    <row r="63" spans="1:43">
      <c r="A63">
        <v>59</v>
      </c>
      <c r="B63">
        <v>5</v>
      </c>
      <c r="C63" t="s">
        <v>123</v>
      </c>
      <c r="D63">
        <v>21</v>
      </c>
      <c r="E63" t="s">
        <v>58</v>
      </c>
      <c r="F63" t="s">
        <v>64</v>
      </c>
      <c r="G63" t="s">
        <v>47</v>
      </c>
      <c r="H63" t="s">
        <v>48</v>
      </c>
      <c r="J63">
        <v>3</v>
      </c>
      <c r="K63">
        <v>3</v>
      </c>
      <c r="L63" t="s">
        <v>59</v>
      </c>
      <c r="M63">
        <v>3</v>
      </c>
      <c r="N63" t="s">
        <v>124</v>
      </c>
      <c r="O63">
        <v>2</v>
      </c>
      <c r="P63" t="s">
        <v>84</v>
      </c>
      <c r="Q63" t="s">
        <v>50</v>
      </c>
      <c r="R63">
        <v>1</v>
      </c>
      <c r="S63" t="s">
        <v>55</v>
      </c>
      <c r="T63">
        <v>2</v>
      </c>
      <c r="U63">
        <v>1</v>
      </c>
      <c r="V63">
        <v>1</v>
      </c>
      <c r="AP63">
        <v>1</v>
      </c>
      <c r="AQ63">
        <v>1</v>
      </c>
    </row>
    <row r="64" spans="1:43">
      <c r="A64">
        <v>60</v>
      </c>
      <c r="B64">
        <v>5</v>
      </c>
      <c r="C64" t="s">
        <v>123</v>
      </c>
      <c r="D64">
        <v>22</v>
      </c>
      <c r="E64" t="s">
        <v>71</v>
      </c>
      <c r="F64" t="s">
        <v>79</v>
      </c>
      <c r="G64" t="s">
        <v>47</v>
      </c>
      <c r="H64" t="s">
        <v>48</v>
      </c>
      <c r="J64">
        <v>3</v>
      </c>
      <c r="K64">
        <v>2</v>
      </c>
      <c r="L64" t="s">
        <v>59</v>
      </c>
      <c r="M64">
        <v>1</v>
      </c>
      <c r="N64" t="s">
        <v>124</v>
      </c>
      <c r="O64">
        <v>2</v>
      </c>
      <c r="P64" t="s">
        <v>84</v>
      </c>
      <c r="Q64" t="s">
        <v>50</v>
      </c>
      <c r="R64">
        <v>1</v>
      </c>
      <c r="S64" t="s">
        <v>55</v>
      </c>
      <c r="T64">
        <v>2</v>
      </c>
      <c r="U64">
        <v>-2</v>
      </c>
      <c r="V64">
        <v>2</v>
      </c>
      <c r="AP64">
        <v>2</v>
      </c>
      <c r="AQ64">
        <v>-2</v>
      </c>
    </row>
    <row r="65" spans="1:43">
      <c r="A65">
        <v>61</v>
      </c>
      <c r="B65">
        <v>5</v>
      </c>
      <c r="C65" t="s">
        <v>123</v>
      </c>
      <c r="D65">
        <v>19</v>
      </c>
      <c r="E65" t="s">
        <v>58</v>
      </c>
      <c r="F65" t="s">
        <v>64</v>
      </c>
      <c r="G65" t="s">
        <v>47</v>
      </c>
      <c r="H65" t="s">
        <v>75</v>
      </c>
      <c r="J65">
        <v>2</v>
      </c>
      <c r="K65">
        <v>2</v>
      </c>
      <c r="L65" t="s">
        <v>59</v>
      </c>
      <c r="M65">
        <v>3</v>
      </c>
      <c r="N65" t="s">
        <v>124</v>
      </c>
      <c r="O65">
        <v>2</v>
      </c>
      <c r="P65" t="s">
        <v>84</v>
      </c>
      <c r="Q65" t="s">
        <v>50</v>
      </c>
      <c r="R65">
        <v>1</v>
      </c>
      <c r="S65" t="s">
        <v>55</v>
      </c>
      <c r="T65">
        <v>2</v>
      </c>
      <c r="U65">
        <v>-2</v>
      </c>
      <c r="V65">
        <v>1</v>
      </c>
      <c r="AP65">
        <v>1</v>
      </c>
      <c r="AQ65">
        <v>-2</v>
      </c>
    </row>
    <row r="66" spans="1:43">
      <c r="A66">
        <v>62</v>
      </c>
      <c r="B66">
        <v>5</v>
      </c>
      <c r="C66" t="s">
        <v>123</v>
      </c>
      <c r="D66">
        <v>21</v>
      </c>
      <c r="E66" t="s">
        <v>71</v>
      </c>
      <c r="F66" t="s">
        <v>79</v>
      </c>
      <c r="G66" t="s">
        <v>47</v>
      </c>
      <c r="H66" t="s">
        <v>48</v>
      </c>
      <c r="J66">
        <v>1</v>
      </c>
      <c r="K66">
        <v>3</v>
      </c>
      <c r="L66" t="s">
        <v>59</v>
      </c>
      <c r="M66">
        <v>2</v>
      </c>
      <c r="N66" t="s">
        <v>124</v>
      </c>
      <c r="O66">
        <v>2</v>
      </c>
      <c r="P66" t="s">
        <v>84</v>
      </c>
      <c r="Q66" t="s">
        <v>50</v>
      </c>
      <c r="R66">
        <v>1</v>
      </c>
      <c r="S66" t="s">
        <v>55</v>
      </c>
      <c r="T66">
        <v>2</v>
      </c>
      <c r="U66">
        <v>-2</v>
      </c>
      <c r="V66">
        <v>2</v>
      </c>
      <c r="AP66">
        <v>2</v>
      </c>
      <c r="AQ66">
        <v>-2</v>
      </c>
    </row>
    <row r="67" spans="1:43">
      <c r="A67">
        <v>63</v>
      </c>
      <c r="B67">
        <v>5</v>
      </c>
      <c r="C67" t="s">
        <v>123</v>
      </c>
      <c r="D67">
        <v>20</v>
      </c>
      <c r="E67" t="s">
        <v>71</v>
      </c>
      <c r="F67" t="s">
        <v>79</v>
      </c>
      <c r="G67" t="s">
        <v>47</v>
      </c>
      <c r="H67" t="s">
        <v>48</v>
      </c>
      <c r="J67">
        <v>2</v>
      </c>
      <c r="K67">
        <v>3</v>
      </c>
      <c r="L67" t="s">
        <v>59</v>
      </c>
      <c r="M67">
        <v>3</v>
      </c>
      <c r="N67" t="s">
        <v>124</v>
      </c>
      <c r="O67">
        <v>2</v>
      </c>
      <c r="P67" t="s">
        <v>51</v>
      </c>
      <c r="Q67" t="s">
        <v>50</v>
      </c>
      <c r="R67">
        <v>1</v>
      </c>
      <c r="S67" t="s">
        <v>67</v>
      </c>
      <c r="T67">
        <v>2</v>
      </c>
      <c r="U67">
        <v>2</v>
      </c>
      <c r="V67">
        <v>3</v>
      </c>
      <c r="AP67">
        <v>3</v>
      </c>
      <c r="AQ67">
        <v>2</v>
      </c>
    </row>
    <row r="68" spans="1:43">
      <c r="A68">
        <v>64</v>
      </c>
      <c r="B68">
        <v>5</v>
      </c>
      <c r="C68" t="s">
        <v>123</v>
      </c>
      <c r="D68">
        <v>21</v>
      </c>
      <c r="E68" t="s">
        <v>71</v>
      </c>
      <c r="F68" t="s">
        <v>79</v>
      </c>
      <c r="G68" t="s">
        <v>47</v>
      </c>
      <c r="H68" t="s">
        <v>48</v>
      </c>
      <c r="J68">
        <v>3</v>
      </c>
      <c r="K68">
        <v>3</v>
      </c>
      <c r="L68" t="s">
        <v>59</v>
      </c>
      <c r="M68">
        <v>3</v>
      </c>
      <c r="N68" t="s">
        <v>124</v>
      </c>
      <c r="O68">
        <v>2</v>
      </c>
      <c r="P68" t="s">
        <v>51</v>
      </c>
      <c r="Q68" t="s">
        <v>50</v>
      </c>
      <c r="R68">
        <v>1</v>
      </c>
      <c r="S68" t="s">
        <v>67</v>
      </c>
      <c r="T68">
        <v>2</v>
      </c>
      <c r="U68">
        <v>1</v>
      </c>
      <c r="V68">
        <v>3</v>
      </c>
      <c r="AP68">
        <v>3</v>
      </c>
      <c r="AQ68">
        <v>1</v>
      </c>
    </row>
    <row r="69" spans="1:43">
      <c r="A69">
        <v>65</v>
      </c>
      <c r="B69">
        <v>5</v>
      </c>
      <c r="C69" t="s">
        <v>123</v>
      </c>
      <c r="D69">
        <v>19</v>
      </c>
      <c r="E69" t="s">
        <v>71</v>
      </c>
      <c r="F69" t="s">
        <v>79</v>
      </c>
      <c r="G69" t="s">
        <v>47</v>
      </c>
      <c r="H69" t="s">
        <v>48</v>
      </c>
      <c r="J69">
        <v>2</v>
      </c>
      <c r="K69">
        <v>2</v>
      </c>
      <c r="L69" t="s">
        <v>49</v>
      </c>
      <c r="M69">
        <v>1</v>
      </c>
      <c r="N69" t="s">
        <v>124</v>
      </c>
      <c r="O69">
        <v>2</v>
      </c>
      <c r="P69" t="s">
        <v>51</v>
      </c>
      <c r="Q69" t="s">
        <v>50</v>
      </c>
      <c r="R69">
        <v>1</v>
      </c>
      <c r="S69" t="s">
        <v>67</v>
      </c>
      <c r="T69">
        <v>2</v>
      </c>
      <c r="U69">
        <v>0</v>
      </c>
      <c r="V69">
        <v>1</v>
      </c>
      <c r="AP69">
        <v>1</v>
      </c>
      <c r="AQ69">
        <v>0</v>
      </c>
    </row>
    <row r="70" spans="1:43">
      <c r="A70">
        <v>66</v>
      </c>
      <c r="B70">
        <v>5</v>
      </c>
      <c r="C70" t="s">
        <v>123</v>
      </c>
      <c r="D70">
        <v>20</v>
      </c>
      <c r="E70" t="s">
        <v>58</v>
      </c>
      <c r="F70" t="s">
        <v>64</v>
      </c>
      <c r="G70" t="s">
        <v>47</v>
      </c>
      <c r="H70" t="s">
        <v>75</v>
      </c>
      <c r="I70" t="s">
        <v>253</v>
      </c>
      <c r="J70">
        <v>-3</v>
      </c>
      <c r="K70">
        <v>-3</v>
      </c>
      <c r="L70" t="s">
        <v>59</v>
      </c>
      <c r="M70">
        <v>-3</v>
      </c>
      <c r="N70" t="s">
        <v>124</v>
      </c>
      <c r="O70">
        <v>2</v>
      </c>
      <c r="P70" t="s">
        <v>51</v>
      </c>
      <c r="Q70" t="s">
        <v>50</v>
      </c>
      <c r="R70">
        <v>1</v>
      </c>
      <c r="S70" t="s">
        <v>67</v>
      </c>
      <c r="T70">
        <v>2</v>
      </c>
      <c r="U70">
        <v>1</v>
      </c>
      <c r="V70">
        <v>3</v>
      </c>
      <c r="AP70">
        <v>3</v>
      </c>
      <c r="AQ70">
        <v>1</v>
      </c>
    </row>
    <row r="71" spans="1:43">
      <c r="A71">
        <v>67</v>
      </c>
      <c r="B71">
        <v>5</v>
      </c>
      <c r="C71" t="s">
        <v>123</v>
      </c>
      <c r="D71">
        <v>21</v>
      </c>
      <c r="E71" t="s">
        <v>71</v>
      </c>
      <c r="F71" t="s">
        <v>79</v>
      </c>
      <c r="G71" t="s">
        <v>47</v>
      </c>
      <c r="H71" t="s">
        <v>75</v>
      </c>
      <c r="I71" t="s">
        <v>258</v>
      </c>
      <c r="J71">
        <v>1</v>
      </c>
      <c r="K71">
        <v>2</v>
      </c>
      <c r="L71" t="s">
        <v>59</v>
      </c>
      <c r="M71">
        <v>3</v>
      </c>
      <c r="N71" t="s">
        <v>124</v>
      </c>
      <c r="O71">
        <v>2</v>
      </c>
      <c r="P71" t="s">
        <v>51</v>
      </c>
      <c r="Q71" t="s">
        <v>50</v>
      </c>
      <c r="R71">
        <v>1</v>
      </c>
      <c r="S71" t="s">
        <v>67</v>
      </c>
      <c r="T71">
        <v>2</v>
      </c>
      <c r="U71">
        <v>1</v>
      </c>
      <c r="V71">
        <v>2</v>
      </c>
      <c r="AP71">
        <v>2</v>
      </c>
      <c r="AQ71">
        <v>1</v>
      </c>
    </row>
    <row r="72" spans="1:43">
      <c r="A72">
        <v>68</v>
      </c>
      <c r="B72">
        <v>5</v>
      </c>
      <c r="C72" t="s">
        <v>123</v>
      </c>
      <c r="D72">
        <v>19</v>
      </c>
      <c r="E72" t="s">
        <v>71</v>
      </c>
      <c r="F72" t="s">
        <v>79</v>
      </c>
      <c r="G72" t="s">
        <v>47</v>
      </c>
      <c r="H72" t="s">
        <v>75</v>
      </c>
      <c r="I72" t="s">
        <v>165</v>
      </c>
      <c r="J72">
        <v>3</v>
      </c>
      <c r="K72">
        <v>3</v>
      </c>
      <c r="L72" t="s">
        <v>49</v>
      </c>
      <c r="M72">
        <v>2</v>
      </c>
      <c r="N72" t="s">
        <v>124</v>
      </c>
      <c r="O72">
        <v>2</v>
      </c>
      <c r="P72" t="s">
        <v>67</v>
      </c>
      <c r="Q72" t="s">
        <v>50</v>
      </c>
      <c r="R72">
        <v>1</v>
      </c>
      <c r="S72" t="s">
        <v>65</v>
      </c>
      <c r="T72">
        <v>2</v>
      </c>
      <c r="U72">
        <v>1</v>
      </c>
      <c r="V72">
        <v>3</v>
      </c>
      <c r="AP72">
        <v>3</v>
      </c>
      <c r="AQ72">
        <v>1</v>
      </c>
    </row>
    <row r="73" spans="1:43">
      <c r="A73">
        <v>69</v>
      </c>
      <c r="B73">
        <v>5</v>
      </c>
      <c r="C73" t="s">
        <v>123</v>
      </c>
      <c r="D73">
        <v>20</v>
      </c>
      <c r="E73" t="s">
        <v>71</v>
      </c>
      <c r="F73" t="s">
        <v>79</v>
      </c>
      <c r="G73" t="s">
        <v>47</v>
      </c>
      <c r="H73" t="s">
        <v>48</v>
      </c>
      <c r="J73">
        <v>1</v>
      </c>
      <c r="K73">
        <v>1</v>
      </c>
      <c r="L73" t="s">
        <v>59</v>
      </c>
      <c r="M73">
        <v>1</v>
      </c>
      <c r="N73" t="s">
        <v>124</v>
      </c>
      <c r="O73">
        <v>2</v>
      </c>
      <c r="P73" t="s">
        <v>67</v>
      </c>
      <c r="Q73" t="s">
        <v>50</v>
      </c>
      <c r="R73">
        <v>1</v>
      </c>
      <c r="S73" t="s">
        <v>65</v>
      </c>
      <c r="T73">
        <v>2</v>
      </c>
      <c r="U73">
        <v>0</v>
      </c>
      <c r="V73">
        <v>3</v>
      </c>
      <c r="AP73">
        <v>3</v>
      </c>
      <c r="AQ73">
        <v>0</v>
      </c>
    </row>
    <row r="74" spans="1:43">
      <c r="A74">
        <v>70</v>
      </c>
      <c r="B74">
        <v>5</v>
      </c>
      <c r="C74" t="s">
        <v>123</v>
      </c>
      <c r="D74">
        <v>19</v>
      </c>
      <c r="E74" t="s">
        <v>71</v>
      </c>
      <c r="F74" t="s">
        <v>79</v>
      </c>
      <c r="G74" t="s">
        <v>47</v>
      </c>
      <c r="H74" t="s">
        <v>48</v>
      </c>
      <c r="J74">
        <v>1</v>
      </c>
      <c r="K74">
        <v>1</v>
      </c>
      <c r="L74" t="s">
        <v>49</v>
      </c>
      <c r="M74">
        <v>0</v>
      </c>
      <c r="N74" t="s">
        <v>124</v>
      </c>
      <c r="O74">
        <v>2</v>
      </c>
      <c r="P74" t="s">
        <v>67</v>
      </c>
      <c r="Q74" t="s">
        <v>50</v>
      </c>
      <c r="R74">
        <v>1</v>
      </c>
      <c r="S74" t="s">
        <v>65</v>
      </c>
      <c r="T74">
        <v>2</v>
      </c>
      <c r="U74">
        <v>0</v>
      </c>
      <c r="V74">
        <v>3</v>
      </c>
      <c r="AP74">
        <v>3</v>
      </c>
      <c r="AQ74">
        <v>0</v>
      </c>
    </row>
    <row r="75" spans="1:43">
      <c r="A75">
        <v>71</v>
      </c>
      <c r="B75">
        <v>5</v>
      </c>
      <c r="C75" t="s">
        <v>123</v>
      </c>
      <c r="D75">
        <v>21</v>
      </c>
      <c r="E75" t="s">
        <v>71</v>
      </c>
      <c r="F75" t="s">
        <v>79</v>
      </c>
      <c r="G75" t="s">
        <v>47</v>
      </c>
      <c r="H75" t="s">
        <v>48</v>
      </c>
      <c r="J75">
        <v>1</v>
      </c>
      <c r="K75">
        <v>1</v>
      </c>
      <c r="L75" t="s">
        <v>59</v>
      </c>
      <c r="M75">
        <v>2</v>
      </c>
      <c r="N75" t="s">
        <v>124</v>
      </c>
      <c r="O75">
        <v>2</v>
      </c>
      <c r="P75" t="s">
        <v>67</v>
      </c>
      <c r="Q75" t="s">
        <v>50</v>
      </c>
      <c r="R75">
        <v>1</v>
      </c>
      <c r="S75" t="s">
        <v>65</v>
      </c>
      <c r="T75">
        <v>2</v>
      </c>
      <c r="U75">
        <v>1</v>
      </c>
      <c r="V75">
        <v>3</v>
      </c>
      <c r="AP75">
        <v>3</v>
      </c>
      <c r="AQ75">
        <v>1</v>
      </c>
    </row>
    <row r="76" spans="1:43">
      <c r="A76">
        <v>72</v>
      </c>
      <c r="B76">
        <v>5</v>
      </c>
      <c r="C76" t="s">
        <v>123</v>
      </c>
      <c r="D76">
        <v>20</v>
      </c>
      <c r="E76" t="s">
        <v>71</v>
      </c>
      <c r="F76" t="s">
        <v>79</v>
      </c>
      <c r="G76" t="s">
        <v>272</v>
      </c>
      <c r="H76" t="s">
        <v>48</v>
      </c>
      <c r="J76">
        <v>0</v>
      </c>
      <c r="K76">
        <v>3</v>
      </c>
      <c r="L76" t="s">
        <v>143</v>
      </c>
      <c r="M76">
        <v>2</v>
      </c>
      <c r="N76" t="s">
        <v>124</v>
      </c>
      <c r="O76">
        <v>2</v>
      </c>
      <c r="P76" t="s">
        <v>55</v>
      </c>
      <c r="Q76" t="s">
        <v>50</v>
      </c>
      <c r="R76">
        <v>1</v>
      </c>
      <c r="S76" t="s">
        <v>98</v>
      </c>
      <c r="T76">
        <v>2</v>
      </c>
      <c r="U76">
        <v>0</v>
      </c>
      <c r="V76">
        <v>1</v>
      </c>
      <c r="AP76">
        <v>1</v>
      </c>
      <c r="AQ76">
        <v>0</v>
      </c>
    </row>
    <row r="77" spans="1:43">
      <c r="A77">
        <v>73</v>
      </c>
      <c r="B77">
        <v>5</v>
      </c>
      <c r="C77" t="s">
        <v>123</v>
      </c>
      <c r="D77">
        <v>21</v>
      </c>
      <c r="E77" t="s">
        <v>71</v>
      </c>
      <c r="F77" t="s">
        <v>79</v>
      </c>
      <c r="G77" t="s">
        <v>47</v>
      </c>
      <c r="H77" t="s">
        <v>75</v>
      </c>
      <c r="I77" t="s">
        <v>274</v>
      </c>
      <c r="J77">
        <v>2</v>
      </c>
      <c r="K77">
        <v>2</v>
      </c>
      <c r="L77" t="s">
        <v>59</v>
      </c>
      <c r="M77">
        <v>3</v>
      </c>
      <c r="N77" t="s">
        <v>124</v>
      </c>
      <c r="O77">
        <v>2</v>
      </c>
      <c r="P77" t="s">
        <v>55</v>
      </c>
      <c r="Q77" t="s">
        <v>50</v>
      </c>
      <c r="R77">
        <v>1</v>
      </c>
      <c r="S77" t="s">
        <v>98</v>
      </c>
      <c r="T77">
        <v>2</v>
      </c>
      <c r="U77">
        <v>-2</v>
      </c>
      <c r="V77">
        <v>3</v>
      </c>
      <c r="AP77">
        <v>3</v>
      </c>
      <c r="AQ77">
        <v>-2</v>
      </c>
    </row>
    <row r="78" spans="1:43">
      <c r="A78">
        <v>74</v>
      </c>
      <c r="B78">
        <v>5</v>
      </c>
      <c r="C78" t="s">
        <v>123</v>
      </c>
      <c r="D78">
        <v>23</v>
      </c>
      <c r="E78" t="s">
        <v>58</v>
      </c>
      <c r="F78" t="s">
        <v>64</v>
      </c>
      <c r="G78" t="s">
        <v>47</v>
      </c>
      <c r="H78" t="s">
        <v>48</v>
      </c>
      <c r="J78">
        <v>1</v>
      </c>
      <c r="K78">
        <v>3</v>
      </c>
      <c r="L78" t="s">
        <v>49</v>
      </c>
      <c r="M78">
        <v>2</v>
      </c>
      <c r="N78" t="s">
        <v>124</v>
      </c>
      <c r="O78">
        <v>2</v>
      </c>
      <c r="P78" t="s">
        <v>55</v>
      </c>
      <c r="Q78" t="s">
        <v>50</v>
      </c>
      <c r="R78">
        <v>1</v>
      </c>
      <c r="S78" t="s">
        <v>98</v>
      </c>
      <c r="T78">
        <v>2</v>
      </c>
      <c r="U78">
        <v>0</v>
      </c>
      <c r="V78">
        <v>3</v>
      </c>
      <c r="AP78">
        <v>3</v>
      </c>
      <c r="AQ78">
        <v>0</v>
      </c>
    </row>
    <row r="79" spans="1:43">
      <c r="A79">
        <v>75</v>
      </c>
      <c r="B79">
        <v>5</v>
      </c>
      <c r="C79" t="s">
        <v>123</v>
      </c>
      <c r="D79">
        <v>19</v>
      </c>
      <c r="E79" t="s">
        <v>58</v>
      </c>
      <c r="F79" t="s">
        <v>64</v>
      </c>
      <c r="G79" t="s">
        <v>47</v>
      </c>
      <c r="H79" t="s">
        <v>75</v>
      </c>
      <c r="I79" t="s">
        <v>281</v>
      </c>
      <c r="J79">
        <v>2</v>
      </c>
      <c r="K79">
        <v>3</v>
      </c>
      <c r="L79" t="s">
        <v>59</v>
      </c>
      <c r="M79">
        <v>3</v>
      </c>
      <c r="N79" t="s">
        <v>124</v>
      </c>
      <c r="O79">
        <v>2</v>
      </c>
      <c r="P79" t="s">
        <v>55</v>
      </c>
      <c r="Q79" t="s">
        <v>50</v>
      </c>
      <c r="R79">
        <v>1</v>
      </c>
      <c r="S79" t="s">
        <v>98</v>
      </c>
      <c r="T79">
        <v>2</v>
      </c>
      <c r="U79">
        <v>0</v>
      </c>
      <c r="V79">
        <v>2</v>
      </c>
      <c r="AP79">
        <v>2</v>
      </c>
      <c r="AQ79">
        <v>0</v>
      </c>
    </row>
    <row r="80" spans="1:43">
      <c r="A80">
        <v>76</v>
      </c>
      <c r="B80">
        <v>5</v>
      </c>
      <c r="C80" t="s">
        <v>123</v>
      </c>
      <c r="D80">
        <v>20</v>
      </c>
      <c r="E80" t="s">
        <v>58</v>
      </c>
      <c r="F80" t="s">
        <v>64</v>
      </c>
      <c r="G80" t="s">
        <v>47</v>
      </c>
      <c r="H80" t="s">
        <v>75</v>
      </c>
      <c r="I80" t="s">
        <v>281</v>
      </c>
      <c r="J80">
        <v>0</v>
      </c>
      <c r="K80">
        <v>3</v>
      </c>
      <c r="L80" t="s">
        <v>59</v>
      </c>
      <c r="M80">
        <v>3</v>
      </c>
      <c r="N80" t="s">
        <v>124</v>
      </c>
      <c r="O80">
        <v>2</v>
      </c>
      <c r="P80" t="s">
        <v>55</v>
      </c>
      <c r="Q80" t="s">
        <v>50</v>
      </c>
      <c r="R80">
        <v>1</v>
      </c>
      <c r="S80" t="s">
        <v>98</v>
      </c>
      <c r="T80">
        <v>2</v>
      </c>
      <c r="U80">
        <v>0</v>
      </c>
      <c r="V80">
        <v>2</v>
      </c>
      <c r="AP80">
        <v>2</v>
      </c>
      <c r="AQ80">
        <v>0</v>
      </c>
    </row>
    <row r="83" spans="41:43">
      <c r="AO83" t="s">
        <v>344</v>
      </c>
      <c r="AP83">
        <f>AVERAGE(AP5:AP80)</f>
        <v>1.6710526315789473</v>
      </c>
      <c r="AQ83">
        <f>AVERAGE(AQ5:AQ80)</f>
        <v>7.8947368421052627E-2</v>
      </c>
    </row>
    <row r="84" spans="41:43">
      <c r="AO84" t="s">
        <v>345</v>
      </c>
      <c r="AP84">
        <f>STDEV(AP5:AP80)</f>
        <v>1.1241370959657526</v>
      </c>
      <c r="AQ84">
        <f>STDEV(AQ5:AQ80)</f>
        <v>1.4025040263256463</v>
      </c>
    </row>
  </sheetData>
  <phoneticPr fontId="2" type="noConversion"/>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FD91A-C26D-4EFB-9306-73594171669B}">
  <dimension ref="A2:BE115"/>
  <sheetViews>
    <sheetView zoomScale="80" zoomScaleNormal="80" workbookViewId="0">
      <selection activeCell="AR66" sqref="AR66:AS78"/>
    </sheetView>
  </sheetViews>
  <sheetFormatPr defaultRowHeight="15"/>
  <cols>
    <col min="1" max="1" width="19" customWidth="1"/>
    <col min="2" max="2" width="8" customWidth="1"/>
    <col min="3" max="3" width="9.5703125" customWidth="1"/>
    <col min="4" max="4" width="10.85546875" customWidth="1"/>
    <col min="5" max="6" width="19.140625" customWidth="1"/>
    <col min="7" max="8" width="14.28515625" customWidth="1"/>
    <col min="9" max="9" width="15.5703125" customWidth="1"/>
    <col min="10" max="11" width="16.140625" customWidth="1"/>
    <col min="12" max="15" width="25.7109375" customWidth="1"/>
    <col min="16" max="16" width="17.140625" bestFit="1" customWidth="1"/>
    <col min="17" max="17" width="12" bestFit="1" customWidth="1"/>
    <col min="18" max="23" width="12.28515625" customWidth="1"/>
    <col min="24" max="47" width="13.5703125" customWidth="1"/>
  </cols>
  <sheetData>
    <row r="2" spans="1:57" s="1" customFormat="1"/>
    <row r="3" spans="1:57">
      <c r="D3" s="1" t="s">
        <v>0</v>
      </c>
      <c r="M3" s="1" t="s">
        <v>1</v>
      </c>
      <c r="N3" s="1"/>
      <c r="R3" s="1"/>
      <c r="S3" s="1"/>
      <c r="T3" s="1"/>
      <c r="U3" s="1"/>
      <c r="V3" s="1"/>
      <c r="W3" s="1"/>
      <c r="X3" t="s">
        <v>291</v>
      </c>
      <c r="Z3" t="s">
        <v>292</v>
      </c>
      <c r="AB3" t="s">
        <v>293</v>
      </c>
      <c r="AD3" t="s">
        <v>294</v>
      </c>
      <c r="AF3" t="s">
        <v>295</v>
      </c>
      <c r="AH3" t="s">
        <v>296</v>
      </c>
      <c r="AJ3" t="s">
        <v>297</v>
      </c>
      <c r="AL3" t="s">
        <v>298</v>
      </c>
      <c r="AN3" t="s">
        <v>299</v>
      </c>
      <c r="AP3" t="s">
        <v>300</v>
      </c>
      <c r="AR3" t="s">
        <v>301</v>
      </c>
      <c r="AT3" t="s">
        <v>302</v>
      </c>
    </row>
    <row r="4" spans="1:57" s="2" customFormat="1" ht="45">
      <c r="A4" s="2" t="s">
        <v>4</v>
      </c>
      <c r="B4" s="2" t="s">
        <v>5</v>
      </c>
      <c r="C4" s="2" t="s">
        <v>6</v>
      </c>
      <c r="D4" s="2" t="s">
        <v>7</v>
      </c>
      <c r="E4" s="2" t="s">
        <v>8</v>
      </c>
      <c r="F4" s="2" t="s">
        <v>368</v>
      </c>
      <c r="G4" s="2" t="s">
        <v>9</v>
      </c>
      <c r="H4" s="2" t="s">
        <v>369</v>
      </c>
      <c r="I4" s="2" t="s">
        <v>10</v>
      </c>
      <c r="J4" s="2" t="s">
        <v>11</v>
      </c>
      <c r="K4" s="2" t="s">
        <v>370</v>
      </c>
      <c r="L4" s="2" t="s">
        <v>12</v>
      </c>
      <c r="M4" s="2" t="s">
        <v>286</v>
      </c>
      <c r="N4" s="2" t="s">
        <v>290</v>
      </c>
      <c r="O4" s="2" t="s">
        <v>15</v>
      </c>
      <c r="P4" s="2" t="s">
        <v>16</v>
      </c>
      <c r="Q4" s="2" t="s">
        <v>17</v>
      </c>
      <c r="R4" s="2" t="s">
        <v>287</v>
      </c>
      <c r="S4" s="2" t="s">
        <v>18</v>
      </c>
      <c r="T4" s="2" t="s">
        <v>31</v>
      </c>
      <c r="U4" s="2" t="s">
        <v>288</v>
      </c>
      <c r="V4" s="2" t="s">
        <v>32</v>
      </c>
      <c r="W4" s="2" t="s">
        <v>304</v>
      </c>
      <c r="X4" s="2" t="s">
        <v>305</v>
      </c>
      <c r="Y4" s="2" t="s">
        <v>306</v>
      </c>
      <c r="Z4" s="2" t="s">
        <v>307</v>
      </c>
      <c r="AA4" s="2" t="s">
        <v>308</v>
      </c>
      <c r="AB4" s="2" t="s">
        <v>309</v>
      </c>
      <c r="AC4" s="2" t="s">
        <v>310</v>
      </c>
      <c r="AD4" s="2" t="s">
        <v>311</v>
      </c>
      <c r="AE4" s="2" t="s">
        <v>312</v>
      </c>
      <c r="AF4" s="2" t="s">
        <v>313</v>
      </c>
      <c r="AG4" s="2" t="s">
        <v>314</v>
      </c>
      <c r="AH4" s="2" t="s">
        <v>315</v>
      </c>
      <c r="AI4" s="2" t="s">
        <v>316</v>
      </c>
      <c r="AJ4" s="2" t="s">
        <v>317</v>
      </c>
      <c r="AK4" s="2" t="s">
        <v>318</v>
      </c>
      <c r="AL4" s="2" t="s">
        <v>319</v>
      </c>
      <c r="AM4" s="2" t="s">
        <v>320</v>
      </c>
      <c r="AN4" s="2" t="s">
        <v>321</v>
      </c>
      <c r="AO4" s="2" t="s">
        <v>322</v>
      </c>
      <c r="AP4" s="2" t="s">
        <v>323</v>
      </c>
      <c r="AQ4" s="2" t="s">
        <v>324</v>
      </c>
      <c r="AR4" s="2" t="s">
        <v>325</v>
      </c>
      <c r="AS4" s="2" t="s">
        <v>326</v>
      </c>
      <c r="AT4" s="2" t="s">
        <v>327</v>
      </c>
      <c r="AU4" s="2" t="s">
        <v>328</v>
      </c>
      <c r="AV4" s="2" t="s">
        <v>371</v>
      </c>
      <c r="AW4" s="2" t="s">
        <v>372</v>
      </c>
      <c r="AX4" s="2" t="s">
        <v>373</v>
      </c>
      <c r="AY4" s="2" t="s">
        <v>374</v>
      </c>
      <c r="AZ4" s="2" t="s">
        <v>375</v>
      </c>
      <c r="BA4" s="2" t="s">
        <v>376</v>
      </c>
      <c r="BB4" s="2" t="s">
        <v>377</v>
      </c>
      <c r="BC4" s="2" t="s">
        <v>378</v>
      </c>
      <c r="BD4" s="2" t="s">
        <v>379</v>
      </c>
      <c r="BE4" s="2" t="s">
        <v>380</v>
      </c>
    </row>
    <row r="5" spans="1:57">
      <c r="A5">
        <v>5</v>
      </c>
      <c r="B5">
        <v>4</v>
      </c>
      <c r="C5" t="s">
        <v>45</v>
      </c>
      <c r="D5">
        <v>19</v>
      </c>
      <c r="E5" t="s">
        <v>71</v>
      </c>
      <c r="F5">
        <v>2</v>
      </c>
      <c r="G5" t="s">
        <v>46</v>
      </c>
      <c r="I5" t="s">
        <v>47</v>
      </c>
      <c r="J5" t="s">
        <v>48</v>
      </c>
      <c r="K5">
        <v>1</v>
      </c>
      <c r="M5">
        <v>2</v>
      </c>
      <c r="N5">
        <v>3</v>
      </c>
      <c r="O5" t="s">
        <v>59</v>
      </c>
      <c r="P5">
        <v>3</v>
      </c>
      <c r="Q5" t="s">
        <v>50</v>
      </c>
      <c r="R5">
        <v>1</v>
      </c>
      <c r="S5" t="s">
        <v>65</v>
      </c>
      <c r="T5" t="s">
        <v>54</v>
      </c>
      <c r="U5">
        <v>2</v>
      </c>
      <c r="V5" t="s">
        <v>67</v>
      </c>
      <c r="W5">
        <v>1</v>
      </c>
      <c r="X5">
        <v>1</v>
      </c>
      <c r="Y5">
        <v>0</v>
      </c>
      <c r="Z5">
        <v>1</v>
      </c>
      <c r="AA5">
        <v>1</v>
      </c>
      <c r="AB5">
        <v>2</v>
      </c>
      <c r="AC5">
        <v>2</v>
      </c>
      <c r="AD5">
        <v>0</v>
      </c>
      <c r="AE5">
        <v>0</v>
      </c>
      <c r="AF5">
        <v>-2</v>
      </c>
      <c r="AG5">
        <v>-1</v>
      </c>
      <c r="AH5">
        <v>0</v>
      </c>
      <c r="AI5">
        <v>-1</v>
      </c>
      <c r="AJ5">
        <v>0</v>
      </c>
      <c r="AK5">
        <v>-1</v>
      </c>
      <c r="AL5">
        <v>-1</v>
      </c>
      <c r="AM5">
        <v>-1</v>
      </c>
      <c r="AN5">
        <v>-1</v>
      </c>
      <c r="AO5">
        <v>-1</v>
      </c>
      <c r="AP5">
        <v>-1</v>
      </c>
      <c r="AQ5">
        <v>-2</v>
      </c>
      <c r="AR5" t="s">
        <v>72</v>
      </c>
      <c r="AS5" t="s">
        <v>74</v>
      </c>
      <c r="AT5" t="s">
        <v>73</v>
      </c>
      <c r="AV5">
        <f>Table242675[[#This Row],[Lego Q1]]-Table242675[[#This Row],[Discussive Q1]]</f>
        <v>1</v>
      </c>
      <c r="AW5">
        <f>Table242675[[#This Row],[Lego Q2]]-Table242675[[#This Row],[Discussive Q2]]</f>
        <v>0</v>
      </c>
      <c r="AX5">
        <f>Table242675[[#This Row],[Lego Q3]]-Table242675[[#This Row],[Discussive Q3]]</f>
        <v>0</v>
      </c>
      <c r="AY5">
        <f>Table242675[[#This Row],[Lego Q4]]-Table242675[[#This Row],[Discussive Q4]]</f>
        <v>0</v>
      </c>
      <c r="AZ5">
        <f>Table242675[[#This Row],[Lego Q5]]-Table242675[[#This Row],[Discussive Q5]]</f>
        <v>-1</v>
      </c>
      <c r="BA5">
        <f>Table242675[[#This Row],[Lego Q6]]-Table242675[[#This Row],[Discussive Q6]]</f>
        <v>1</v>
      </c>
      <c r="BB5">
        <f>Table242675[[#This Row],[Lego Q7]]-Table242675[[#This Row],[Discussive Q7]]</f>
        <v>1</v>
      </c>
      <c r="BC5">
        <f>Table242675[[#This Row],[Lego Q8]]-Table242675[[#This Row],[Discussive Q8]]</f>
        <v>0</v>
      </c>
      <c r="BD5">
        <f>Table242675[[#This Row],[Lego Q9]]-Table242675[[#This Row],[Discussive Q9]]</f>
        <v>0</v>
      </c>
      <c r="BE5">
        <f>Table242675[[#This Row],[Lego Q10]]-Table242675[[#This Row],[Discussive Q10]]</f>
        <v>1</v>
      </c>
    </row>
    <row r="6" spans="1:57">
      <c r="A6">
        <v>7</v>
      </c>
      <c r="B6">
        <v>4</v>
      </c>
      <c r="C6" t="s">
        <v>45</v>
      </c>
      <c r="D6">
        <v>19</v>
      </c>
      <c r="E6" t="s">
        <v>71</v>
      </c>
      <c r="F6">
        <v>2</v>
      </c>
      <c r="G6" t="s">
        <v>79</v>
      </c>
      <c r="H6">
        <v>2</v>
      </c>
      <c r="I6" t="s">
        <v>80</v>
      </c>
      <c r="J6" t="s">
        <v>48</v>
      </c>
      <c r="K6">
        <v>1</v>
      </c>
      <c r="M6">
        <v>1</v>
      </c>
      <c r="N6">
        <v>3</v>
      </c>
      <c r="O6" t="s">
        <v>59</v>
      </c>
      <c r="P6">
        <v>3</v>
      </c>
      <c r="Q6" t="s">
        <v>81</v>
      </c>
      <c r="R6">
        <v>1</v>
      </c>
      <c r="S6" t="s">
        <v>65</v>
      </c>
      <c r="T6" t="s">
        <v>54</v>
      </c>
      <c r="U6">
        <v>2</v>
      </c>
      <c r="V6" t="s">
        <v>67</v>
      </c>
      <c r="W6">
        <v>1</v>
      </c>
      <c r="X6">
        <v>1</v>
      </c>
      <c r="Y6">
        <v>-1</v>
      </c>
      <c r="Z6">
        <v>1</v>
      </c>
      <c r="AA6">
        <v>0</v>
      </c>
      <c r="AB6">
        <v>2</v>
      </c>
      <c r="AC6">
        <v>2</v>
      </c>
      <c r="AD6">
        <v>0</v>
      </c>
      <c r="AE6">
        <v>0</v>
      </c>
      <c r="AF6">
        <v>-1</v>
      </c>
      <c r="AG6">
        <v>0</v>
      </c>
      <c r="AH6">
        <v>0</v>
      </c>
      <c r="AI6">
        <v>-1</v>
      </c>
      <c r="AJ6">
        <v>0</v>
      </c>
      <c r="AK6">
        <v>-1</v>
      </c>
      <c r="AL6">
        <v>-1</v>
      </c>
      <c r="AM6">
        <v>-1</v>
      </c>
      <c r="AN6">
        <v>-1</v>
      </c>
      <c r="AO6">
        <v>-1</v>
      </c>
      <c r="AP6">
        <v>-1</v>
      </c>
      <c r="AQ6">
        <v>-1</v>
      </c>
      <c r="AR6" t="s">
        <v>82</v>
      </c>
      <c r="AS6" t="s">
        <v>83</v>
      </c>
      <c r="AV6">
        <f>Table242675[[#This Row],[Lego Q1]]-Table242675[[#This Row],[Discussive Q1]]</f>
        <v>2</v>
      </c>
      <c r="AW6">
        <f>Table242675[[#This Row],[Lego Q2]]-Table242675[[#This Row],[Discussive Q2]]</f>
        <v>1</v>
      </c>
      <c r="AX6">
        <f>Table242675[[#This Row],[Lego Q3]]-Table242675[[#This Row],[Discussive Q3]]</f>
        <v>0</v>
      </c>
      <c r="AY6">
        <f>Table242675[[#This Row],[Lego Q4]]-Table242675[[#This Row],[Discussive Q4]]</f>
        <v>0</v>
      </c>
      <c r="AZ6">
        <f>Table242675[[#This Row],[Lego Q5]]-Table242675[[#This Row],[Discussive Q5]]</f>
        <v>-1</v>
      </c>
      <c r="BA6">
        <f>Table242675[[#This Row],[Lego Q6]]-Table242675[[#This Row],[Discussive Q6]]</f>
        <v>1</v>
      </c>
      <c r="BB6">
        <f>Table242675[[#This Row],[Lego Q7]]-Table242675[[#This Row],[Discussive Q7]]</f>
        <v>1</v>
      </c>
      <c r="BC6">
        <f>Table242675[[#This Row],[Lego Q8]]-Table242675[[#This Row],[Discussive Q8]]</f>
        <v>0</v>
      </c>
      <c r="BD6">
        <f>Table242675[[#This Row],[Lego Q9]]-Table242675[[#This Row],[Discussive Q9]]</f>
        <v>0</v>
      </c>
      <c r="BE6">
        <f>Table242675[[#This Row],[Lego Q10]]-Table242675[[#This Row],[Discussive Q10]]</f>
        <v>0</v>
      </c>
    </row>
    <row r="7" spans="1:57">
      <c r="A7">
        <v>8</v>
      </c>
      <c r="B7">
        <v>4</v>
      </c>
      <c r="C7" t="s">
        <v>45</v>
      </c>
      <c r="D7">
        <v>19</v>
      </c>
      <c r="E7" t="s">
        <v>71</v>
      </c>
      <c r="F7">
        <v>2</v>
      </c>
      <c r="G7" t="s">
        <v>79</v>
      </c>
      <c r="H7">
        <v>2</v>
      </c>
      <c r="I7" t="s">
        <v>47</v>
      </c>
      <c r="J7" t="s">
        <v>48</v>
      </c>
      <c r="K7">
        <v>1</v>
      </c>
      <c r="M7">
        <v>1</v>
      </c>
      <c r="N7">
        <v>3</v>
      </c>
      <c r="O7" t="s">
        <v>59</v>
      </c>
      <c r="P7">
        <v>3</v>
      </c>
      <c r="Q7" t="s">
        <v>50</v>
      </c>
      <c r="R7">
        <v>1</v>
      </c>
      <c r="S7" t="s">
        <v>84</v>
      </c>
      <c r="T7" t="s">
        <v>54</v>
      </c>
      <c r="U7">
        <v>2</v>
      </c>
      <c r="V7" t="s">
        <v>65</v>
      </c>
      <c r="W7">
        <v>1</v>
      </c>
      <c r="X7">
        <v>3</v>
      </c>
      <c r="Y7">
        <v>1</v>
      </c>
      <c r="Z7">
        <v>3</v>
      </c>
      <c r="AA7">
        <v>2</v>
      </c>
      <c r="AB7">
        <v>2</v>
      </c>
      <c r="AC7">
        <v>2</v>
      </c>
      <c r="AD7">
        <v>2</v>
      </c>
      <c r="AE7">
        <v>3</v>
      </c>
      <c r="AF7">
        <v>2</v>
      </c>
      <c r="AG7">
        <v>3</v>
      </c>
      <c r="AH7">
        <v>0</v>
      </c>
      <c r="AI7">
        <v>3</v>
      </c>
      <c r="AJ7">
        <v>3</v>
      </c>
      <c r="AK7">
        <v>3</v>
      </c>
      <c r="AL7">
        <v>2</v>
      </c>
      <c r="AM7">
        <v>3</v>
      </c>
      <c r="AN7">
        <v>3</v>
      </c>
      <c r="AO7">
        <v>3</v>
      </c>
      <c r="AP7">
        <v>3</v>
      </c>
      <c r="AQ7">
        <v>3</v>
      </c>
      <c r="AR7" t="s">
        <v>85</v>
      </c>
      <c r="AS7" t="s">
        <v>87</v>
      </c>
      <c r="AT7" t="s">
        <v>86</v>
      </c>
      <c r="AU7" t="s">
        <v>88</v>
      </c>
      <c r="AV7">
        <f>Table242675[[#This Row],[Lego Q1]]-Table242675[[#This Row],[Discussive Q1]]</f>
        <v>2</v>
      </c>
      <c r="AW7">
        <f>Table242675[[#This Row],[Lego Q2]]-Table242675[[#This Row],[Discussive Q2]]</f>
        <v>1</v>
      </c>
      <c r="AX7">
        <f>Table242675[[#This Row],[Lego Q3]]-Table242675[[#This Row],[Discussive Q3]]</f>
        <v>0</v>
      </c>
      <c r="AY7">
        <f>Table242675[[#This Row],[Lego Q4]]-Table242675[[#This Row],[Discussive Q4]]</f>
        <v>-1</v>
      </c>
      <c r="AZ7">
        <f>Table242675[[#This Row],[Lego Q5]]-Table242675[[#This Row],[Discussive Q5]]</f>
        <v>-1</v>
      </c>
      <c r="BA7">
        <f>Table242675[[#This Row],[Lego Q6]]-Table242675[[#This Row],[Discussive Q6]]</f>
        <v>-3</v>
      </c>
      <c r="BB7">
        <f>Table242675[[#This Row],[Lego Q7]]-Table242675[[#This Row],[Discussive Q7]]</f>
        <v>0</v>
      </c>
      <c r="BC7">
        <f>Table242675[[#This Row],[Lego Q8]]-Table242675[[#This Row],[Discussive Q8]]</f>
        <v>-1</v>
      </c>
      <c r="BD7">
        <f>Table242675[[#This Row],[Lego Q9]]-Table242675[[#This Row],[Discussive Q9]]</f>
        <v>0</v>
      </c>
      <c r="BE7">
        <f>Table242675[[#This Row],[Lego Q10]]-Table242675[[#This Row],[Discussive Q10]]</f>
        <v>0</v>
      </c>
    </row>
    <row r="8" spans="1:57">
      <c r="A8">
        <v>10</v>
      </c>
      <c r="B8">
        <v>4</v>
      </c>
      <c r="C8" t="s">
        <v>45</v>
      </c>
      <c r="D8">
        <v>19</v>
      </c>
      <c r="E8" t="s">
        <v>71</v>
      </c>
      <c r="F8">
        <v>2</v>
      </c>
      <c r="G8" t="s">
        <v>79</v>
      </c>
      <c r="H8">
        <v>2</v>
      </c>
      <c r="I8" t="s">
        <v>47</v>
      </c>
      <c r="J8" t="s">
        <v>48</v>
      </c>
      <c r="K8">
        <v>1</v>
      </c>
      <c r="M8">
        <v>0</v>
      </c>
      <c r="N8">
        <v>1</v>
      </c>
      <c r="O8" t="s">
        <v>59</v>
      </c>
      <c r="P8">
        <v>2</v>
      </c>
      <c r="Q8" t="s">
        <v>50</v>
      </c>
      <c r="R8">
        <v>1</v>
      </c>
      <c r="S8" t="s">
        <v>55</v>
      </c>
      <c r="T8" t="s">
        <v>54</v>
      </c>
      <c r="U8">
        <v>2</v>
      </c>
      <c r="V8" t="s">
        <v>84</v>
      </c>
      <c r="W8">
        <v>1</v>
      </c>
      <c r="X8">
        <v>1</v>
      </c>
      <c r="Y8">
        <v>-1</v>
      </c>
      <c r="Z8">
        <v>1</v>
      </c>
      <c r="AA8">
        <v>0</v>
      </c>
      <c r="AB8">
        <v>1</v>
      </c>
      <c r="AC8">
        <v>1</v>
      </c>
      <c r="AD8">
        <v>1</v>
      </c>
      <c r="AE8">
        <v>0</v>
      </c>
      <c r="AF8">
        <v>0</v>
      </c>
      <c r="AG8">
        <v>-1</v>
      </c>
      <c r="AH8">
        <v>1</v>
      </c>
      <c r="AI8">
        <v>-1</v>
      </c>
      <c r="AJ8">
        <v>1</v>
      </c>
      <c r="AK8">
        <v>0</v>
      </c>
      <c r="AL8">
        <v>-1</v>
      </c>
      <c r="AM8">
        <v>-1</v>
      </c>
      <c r="AN8">
        <v>0</v>
      </c>
      <c r="AO8">
        <v>-1</v>
      </c>
      <c r="AP8">
        <v>1</v>
      </c>
      <c r="AQ8">
        <v>-2</v>
      </c>
      <c r="AV8">
        <f>Table242675[[#This Row],[Lego Q1]]-Table242675[[#This Row],[Discussive Q1]]</f>
        <v>2</v>
      </c>
      <c r="AW8">
        <f>Table242675[[#This Row],[Lego Q2]]-Table242675[[#This Row],[Discussive Q2]]</f>
        <v>1</v>
      </c>
      <c r="AX8">
        <f>Table242675[[#This Row],[Lego Q3]]-Table242675[[#This Row],[Discussive Q3]]</f>
        <v>0</v>
      </c>
      <c r="AY8">
        <f>Table242675[[#This Row],[Lego Q4]]-Table242675[[#This Row],[Discussive Q4]]</f>
        <v>1</v>
      </c>
      <c r="AZ8">
        <f>Table242675[[#This Row],[Lego Q5]]-Table242675[[#This Row],[Discussive Q5]]</f>
        <v>1</v>
      </c>
      <c r="BA8">
        <f>Table242675[[#This Row],[Lego Q6]]-Table242675[[#This Row],[Discussive Q6]]</f>
        <v>2</v>
      </c>
      <c r="BB8">
        <f>Table242675[[#This Row],[Lego Q7]]-Table242675[[#This Row],[Discussive Q7]]</f>
        <v>1</v>
      </c>
      <c r="BC8">
        <f>Table242675[[#This Row],[Lego Q8]]-Table242675[[#This Row],[Discussive Q8]]</f>
        <v>0</v>
      </c>
      <c r="BD8">
        <f>Table242675[[#This Row],[Lego Q9]]-Table242675[[#This Row],[Discussive Q9]]</f>
        <v>1</v>
      </c>
      <c r="BE8">
        <f>Table242675[[#This Row],[Lego Q10]]-Table242675[[#This Row],[Discussive Q10]]</f>
        <v>3</v>
      </c>
    </row>
    <row r="9" spans="1:57">
      <c r="A9">
        <v>11</v>
      </c>
      <c r="B9">
        <v>4</v>
      </c>
      <c r="C9" t="s">
        <v>45</v>
      </c>
      <c r="D9">
        <v>19</v>
      </c>
      <c r="E9" t="s">
        <v>71</v>
      </c>
      <c r="F9">
        <v>2</v>
      </c>
      <c r="G9" t="s">
        <v>79</v>
      </c>
      <c r="H9">
        <v>2</v>
      </c>
      <c r="I9" t="s">
        <v>47</v>
      </c>
      <c r="J9" t="s">
        <v>48</v>
      </c>
      <c r="K9">
        <v>1</v>
      </c>
      <c r="M9">
        <v>2</v>
      </c>
      <c r="N9">
        <v>2</v>
      </c>
      <c r="O9" t="s">
        <v>59</v>
      </c>
      <c r="P9">
        <v>2</v>
      </c>
      <c r="Q9" t="s">
        <v>50</v>
      </c>
      <c r="R9">
        <v>1</v>
      </c>
      <c r="S9" t="s">
        <v>55</v>
      </c>
      <c r="T9" t="s">
        <v>54</v>
      </c>
      <c r="U9">
        <v>2</v>
      </c>
      <c r="V9" t="s">
        <v>84</v>
      </c>
      <c r="W9">
        <v>1</v>
      </c>
      <c r="X9">
        <v>1</v>
      </c>
      <c r="Y9">
        <v>-1</v>
      </c>
      <c r="Z9">
        <v>1</v>
      </c>
      <c r="AA9">
        <v>0</v>
      </c>
      <c r="AB9">
        <v>2</v>
      </c>
      <c r="AC9">
        <v>-2</v>
      </c>
      <c r="AD9">
        <v>1</v>
      </c>
      <c r="AE9">
        <v>-1</v>
      </c>
      <c r="AF9">
        <v>-2</v>
      </c>
      <c r="AG9">
        <v>-2</v>
      </c>
      <c r="AH9">
        <v>1</v>
      </c>
      <c r="AI9">
        <v>-2</v>
      </c>
      <c r="AJ9">
        <v>0</v>
      </c>
      <c r="AK9">
        <v>-2</v>
      </c>
      <c r="AL9">
        <v>-3</v>
      </c>
      <c r="AM9">
        <v>-3</v>
      </c>
      <c r="AN9">
        <v>-1</v>
      </c>
      <c r="AO9">
        <v>-2</v>
      </c>
      <c r="AP9">
        <v>0</v>
      </c>
      <c r="AQ9">
        <v>-1</v>
      </c>
      <c r="AR9" t="s">
        <v>93</v>
      </c>
      <c r="AS9" t="s">
        <v>95</v>
      </c>
      <c r="AT9" t="s">
        <v>94</v>
      </c>
      <c r="AU9" t="s">
        <v>96</v>
      </c>
      <c r="AV9">
        <f>Table242675[[#This Row],[Lego Q1]]-Table242675[[#This Row],[Discussive Q1]]</f>
        <v>2</v>
      </c>
      <c r="AW9">
        <f>Table242675[[#This Row],[Lego Q2]]-Table242675[[#This Row],[Discussive Q2]]</f>
        <v>1</v>
      </c>
      <c r="AX9">
        <f>Table242675[[#This Row],[Lego Q3]]-Table242675[[#This Row],[Discussive Q3]]</f>
        <v>4</v>
      </c>
      <c r="AY9">
        <f>Table242675[[#This Row],[Lego Q4]]-Table242675[[#This Row],[Discussive Q4]]</f>
        <v>2</v>
      </c>
      <c r="AZ9">
        <f>Table242675[[#This Row],[Lego Q5]]-Table242675[[#This Row],[Discussive Q5]]</f>
        <v>0</v>
      </c>
      <c r="BA9">
        <f>Table242675[[#This Row],[Lego Q6]]-Table242675[[#This Row],[Discussive Q6]]</f>
        <v>3</v>
      </c>
      <c r="BB9">
        <f>Table242675[[#This Row],[Lego Q7]]-Table242675[[#This Row],[Discussive Q7]]</f>
        <v>2</v>
      </c>
      <c r="BC9">
        <f>Table242675[[#This Row],[Lego Q8]]-Table242675[[#This Row],[Discussive Q8]]</f>
        <v>0</v>
      </c>
      <c r="BD9">
        <f>Table242675[[#This Row],[Lego Q9]]-Table242675[[#This Row],[Discussive Q9]]</f>
        <v>1</v>
      </c>
      <c r="BE9">
        <f>Table242675[[#This Row],[Lego Q10]]-Table242675[[#This Row],[Discussive Q10]]</f>
        <v>1</v>
      </c>
    </row>
    <row r="10" spans="1:57">
      <c r="A10">
        <v>12</v>
      </c>
      <c r="B10">
        <v>4</v>
      </c>
      <c r="C10" t="s">
        <v>45</v>
      </c>
      <c r="D10">
        <v>19</v>
      </c>
      <c r="E10" t="s">
        <v>71</v>
      </c>
      <c r="F10">
        <v>2</v>
      </c>
      <c r="G10" t="s">
        <v>79</v>
      </c>
      <c r="H10">
        <v>2</v>
      </c>
      <c r="I10" t="s">
        <v>47</v>
      </c>
      <c r="J10" t="s">
        <v>48</v>
      </c>
      <c r="K10">
        <v>1</v>
      </c>
      <c r="M10">
        <v>-1</v>
      </c>
      <c r="N10">
        <v>1</v>
      </c>
      <c r="O10" t="s">
        <v>59</v>
      </c>
      <c r="P10">
        <v>2</v>
      </c>
      <c r="Q10" t="s">
        <v>50</v>
      </c>
      <c r="R10">
        <v>1</v>
      </c>
      <c r="S10" t="s">
        <v>67</v>
      </c>
      <c r="T10" t="s">
        <v>54</v>
      </c>
      <c r="U10">
        <v>2</v>
      </c>
      <c r="V10" t="s">
        <v>98</v>
      </c>
      <c r="W10">
        <v>1</v>
      </c>
      <c r="X10">
        <v>0</v>
      </c>
      <c r="Y10">
        <v>0</v>
      </c>
      <c r="Z10">
        <v>0</v>
      </c>
      <c r="AA10">
        <v>0</v>
      </c>
      <c r="AB10">
        <v>1</v>
      </c>
      <c r="AC10">
        <v>1</v>
      </c>
      <c r="AD10">
        <v>1</v>
      </c>
      <c r="AE10">
        <v>0</v>
      </c>
      <c r="AF10">
        <v>0</v>
      </c>
      <c r="AG10">
        <v>1</v>
      </c>
      <c r="AH10">
        <v>-1</v>
      </c>
      <c r="AI10">
        <v>1</v>
      </c>
      <c r="AJ10">
        <v>0</v>
      </c>
      <c r="AK10">
        <v>1</v>
      </c>
      <c r="AL10">
        <v>1</v>
      </c>
      <c r="AM10">
        <v>1</v>
      </c>
      <c r="AN10">
        <v>1</v>
      </c>
      <c r="AO10">
        <v>1</v>
      </c>
      <c r="AP10">
        <v>1</v>
      </c>
      <c r="AQ10">
        <v>1</v>
      </c>
      <c r="AR10" t="s">
        <v>97</v>
      </c>
      <c r="AV10">
        <f>Table242675[[#This Row],[Lego Q1]]-Table242675[[#This Row],[Discussive Q1]]</f>
        <v>0</v>
      </c>
      <c r="AW10">
        <f>Table242675[[#This Row],[Lego Q2]]-Table242675[[#This Row],[Discussive Q2]]</f>
        <v>0</v>
      </c>
      <c r="AX10">
        <f>Table242675[[#This Row],[Lego Q3]]-Table242675[[#This Row],[Discussive Q3]]</f>
        <v>0</v>
      </c>
      <c r="AY10">
        <f>Table242675[[#This Row],[Lego Q4]]-Table242675[[#This Row],[Discussive Q4]]</f>
        <v>1</v>
      </c>
      <c r="AZ10">
        <f>Table242675[[#This Row],[Lego Q5]]-Table242675[[#This Row],[Discussive Q5]]</f>
        <v>-1</v>
      </c>
      <c r="BA10">
        <f>Table242675[[#This Row],[Lego Q6]]-Table242675[[#This Row],[Discussive Q6]]</f>
        <v>-2</v>
      </c>
      <c r="BB10">
        <f>Table242675[[#This Row],[Lego Q7]]-Table242675[[#This Row],[Discussive Q7]]</f>
        <v>-1</v>
      </c>
      <c r="BC10">
        <f>Table242675[[#This Row],[Lego Q8]]-Table242675[[#This Row],[Discussive Q8]]</f>
        <v>0</v>
      </c>
      <c r="BD10">
        <f>Table242675[[#This Row],[Lego Q9]]-Table242675[[#This Row],[Discussive Q9]]</f>
        <v>0</v>
      </c>
      <c r="BE10">
        <f>Table242675[[#This Row],[Lego Q10]]-Table242675[[#This Row],[Discussive Q10]]</f>
        <v>0</v>
      </c>
    </row>
    <row r="11" spans="1:57">
      <c r="A11">
        <v>13</v>
      </c>
      <c r="B11">
        <v>4</v>
      </c>
      <c r="C11" t="s">
        <v>45</v>
      </c>
      <c r="D11">
        <v>19</v>
      </c>
      <c r="E11" t="s">
        <v>71</v>
      </c>
      <c r="F11">
        <v>2</v>
      </c>
      <c r="G11" t="s">
        <v>79</v>
      </c>
      <c r="H11">
        <v>2</v>
      </c>
      <c r="I11" t="s">
        <v>47</v>
      </c>
      <c r="J11" t="s">
        <v>48</v>
      </c>
      <c r="K11">
        <v>1</v>
      </c>
      <c r="M11">
        <v>-2</v>
      </c>
      <c r="N11">
        <v>2</v>
      </c>
      <c r="O11" t="s">
        <v>49</v>
      </c>
      <c r="P11">
        <v>1</v>
      </c>
      <c r="Q11" t="s">
        <v>50</v>
      </c>
      <c r="R11">
        <v>1</v>
      </c>
      <c r="S11" t="s">
        <v>67</v>
      </c>
      <c r="T11" t="s">
        <v>54</v>
      </c>
      <c r="U11">
        <v>2</v>
      </c>
      <c r="V11" t="s">
        <v>98</v>
      </c>
      <c r="W11">
        <v>1</v>
      </c>
      <c r="X11">
        <v>1</v>
      </c>
      <c r="Y11">
        <v>1</v>
      </c>
      <c r="Z11">
        <v>0</v>
      </c>
      <c r="AA11">
        <v>-2</v>
      </c>
      <c r="AB11">
        <v>-1</v>
      </c>
      <c r="AC11">
        <v>1</v>
      </c>
      <c r="AD11">
        <v>1</v>
      </c>
      <c r="AE11">
        <v>0</v>
      </c>
      <c r="AF11">
        <v>1</v>
      </c>
      <c r="AG11">
        <v>-1</v>
      </c>
      <c r="AH11">
        <v>-1</v>
      </c>
      <c r="AI11">
        <v>1</v>
      </c>
      <c r="AJ11">
        <v>0</v>
      </c>
      <c r="AK11">
        <v>-1</v>
      </c>
      <c r="AL11">
        <v>1</v>
      </c>
      <c r="AM11">
        <v>-1</v>
      </c>
      <c r="AN11">
        <v>1</v>
      </c>
      <c r="AO11">
        <v>-1</v>
      </c>
      <c r="AP11">
        <v>0</v>
      </c>
      <c r="AQ11">
        <v>-1</v>
      </c>
      <c r="AR11" t="s">
        <v>99</v>
      </c>
      <c r="AV11">
        <f>Table242675[[#This Row],[Lego Q1]]-Table242675[[#This Row],[Discussive Q1]]</f>
        <v>0</v>
      </c>
      <c r="AW11">
        <f>Table242675[[#This Row],[Lego Q2]]-Table242675[[#This Row],[Discussive Q2]]</f>
        <v>2</v>
      </c>
      <c r="AX11">
        <f>Table242675[[#This Row],[Lego Q3]]-Table242675[[#This Row],[Discussive Q3]]</f>
        <v>-2</v>
      </c>
      <c r="AY11">
        <f>Table242675[[#This Row],[Lego Q4]]-Table242675[[#This Row],[Discussive Q4]]</f>
        <v>1</v>
      </c>
      <c r="AZ11">
        <f>Table242675[[#This Row],[Lego Q5]]-Table242675[[#This Row],[Discussive Q5]]</f>
        <v>2</v>
      </c>
      <c r="BA11">
        <f>Table242675[[#This Row],[Lego Q6]]-Table242675[[#This Row],[Discussive Q6]]</f>
        <v>-2</v>
      </c>
      <c r="BB11">
        <f>Table242675[[#This Row],[Lego Q7]]-Table242675[[#This Row],[Discussive Q7]]</f>
        <v>1</v>
      </c>
      <c r="BC11">
        <f>Table242675[[#This Row],[Lego Q8]]-Table242675[[#This Row],[Discussive Q8]]</f>
        <v>2</v>
      </c>
      <c r="BD11">
        <f>Table242675[[#This Row],[Lego Q9]]-Table242675[[#This Row],[Discussive Q9]]</f>
        <v>2</v>
      </c>
      <c r="BE11">
        <f>Table242675[[#This Row],[Lego Q10]]-Table242675[[#This Row],[Discussive Q10]]</f>
        <v>1</v>
      </c>
    </row>
    <row r="12" spans="1:57">
      <c r="A12">
        <v>14</v>
      </c>
      <c r="B12">
        <v>4</v>
      </c>
      <c r="C12" t="s">
        <v>45</v>
      </c>
      <c r="D12">
        <v>18</v>
      </c>
      <c r="E12" t="s">
        <v>71</v>
      </c>
      <c r="F12">
        <v>2</v>
      </c>
      <c r="G12" t="s">
        <v>79</v>
      </c>
      <c r="H12">
        <v>2</v>
      </c>
      <c r="I12" t="s">
        <v>47</v>
      </c>
      <c r="J12" t="s">
        <v>48</v>
      </c>
      <c r="K12">
        <v>1</v>
      </c>
      <c r="M12">
        <v>-2</v>
      </c>
      <c r="N12">
        <v>1</v>
      </c>
      <c r="O12" t="s">
        <v>59</v>
      </c>
      <c r="P12">
        <v>2</v>
      </c>
      <c r="Q12" t="s">
        <v>50</v>
      </c>
      <c r="R12">
        <v>1</v>
      </c>
      <c r="S12" t="s">
        <v>67</v>
      </c>
      <c r="T12" t="s">
        <v>54</v>
      </c>
      <c r="U12">
        <v>2</v>
      </c>
      <c r="V12" t="s">
        <v>98</v>
      </c>
      <c r="W12">
        <v>1</v>
      </c>
      <c r="X12">
        <v>1</v>
      </c>
      <c r="Y12">
        <v>1</v>
      </c>
      <c r="Z12">
        <v>2</v>
      </c>
      <c r="AA12">
        <v>1</v>
      </c>
      <c r="AB12">
        <v>1</v>
      </c>
      <c r="AC12">
        <v>1</v>
      </c>
      <c r="AD12">
        <v>1</v>
      </c>
      <c r="AE12">
        <v>2</v>
      </c>
      <c r="AF12">
        <v>0</v>
      </c>
      <c r="AG12">
        <v>2</v>
      </c>
      <c r="AH12">
        <v>0</v>
      </c>
      <c r="AI12">
        <v>2</v>
      </c>
      <c r="AJ12">
        <v>1</v>
      </c>
      <c r="AK12">
        <v>2</v>
      </c>
      <c r="AL12">
        <v>1</v>
      </c>
      <c r="AM12">
        <v>1</v>
      </c>
      <c r="AN12">
        <v>1</v>
      </c>
      <c r="AO12">
        <v>1</v>
      </c>
      <c r="AP12">
        <v>1</v>
      </c>
      <c r="AQ12">
        <v>1</v>
      </c>
      <c r="AR12" t="s">
        <v>100</v>
      </c>
      <c r="AV12">
        <f>Table242675[[#This Row],[Lego Q1]]-Table242675[[#This Row],[Discussive Q1]]</f>
        <v>0</v>
      </c>
      <c r="AW12">
        <f>Table242675[[#This Row],[Lego Q2]]-Table242675[[#This Row],[Discussive Q2]]</f>
        <v>1</v>
      </c>
      <c r="AX12">
        <f>Table242675[[#This Row],[Lego Q3]]-Table242675[[#This Row],[Discussive Q3]]</f>
        <v>0</v>
      </c>
      <c r="AY12">
        <f>Table242675[[#This Row],[Lego Q4]]-Table242675[[#This Row],[Discussive Q4]]</f>
        <v>-1</v>
      </c>
      <c r="AZ12">
        <f>Table242675[[#This Row],[Lego Q5]]-Table242675[[#This Row],[Discussive Q5]]</f>
        <v>-2</v>
      </c>
      <c r="BA12">
        <f>Table242675[[#This Row],[Lego Q6]]-Table242675[[#This Row],[Discussive Q6]]</f>
        <v>-2</v>
      </c>
      <c r="BB12">
        <f>Table242675[[#This Row],[Lego Q7]]-Table242675[[#This Row],[Discussive Q7]]</f>
        <v>-1</v>
      </c>
      <c r="BC12">
        <f>Table242675[[#This Row],[Lego Q8]]-Table242675[[#This Row],[Discussive Q8]]</f>
        <v>0</v>
      </c>
      <c r="BD12">
        <f>Table242675[[#This Row],[Lego Q9]]-Table242675[[#This Row],[Discussive Q9]]</f>
        <v>0</v>
      </c>
      <c r="BE12">
        <f>Table242675[[#This Row],[Lego Q10]]-Table242675[[#This Row],[Discussive Q10]]</f>
        <v>0</v>
      </c>
    </row>
    <row r="13" spans="1:57">
      <c r="A13">
        <v>15</v>
      </c>
      <c r="B13">
        <v>4</v>
      </c>
      <c r="C13" t="s">
        <v>45</v>
      </c>
      <c r="D13">
        <v>20</v>
      </c>
      <c r="E13" t="s">
        <v>71</v>
      </c>
      <c r="F13">
        <v>2</v>
      </c>
      <c r="G13" t="s">
        <v>79</v>
      </c>
      <c r="H13">
        <v>2</v>
      </c>
      <c r="I13" t="s">
        <v>47</v>
      </c>
      <c r="J13" t="s">
        <v>48</v>
      </c>
      <c r="K13">
        <v>1</v>
      </c>
      <c r="M13">
        <v>-1</v>
      </c>
      <c r="N13">
        <v>2</v>
      </c>
      <c r="O13" t="s">
        <v>59</v>
      </c>
      <c r="P13">
        <v>3</v>
      </c>
      <c r="Q13" t="s">
        <v>50</v>
      </c>
      <c r="R13">
        <v>1</v>
      </c>
      <c r="S13" t="s">
        <v>67</v>
      </c>
      <c r="T13" t="s">
        <v>54</v>
      </c>
      <c r="U13">
        <v>2</v>
      </c>
      <c r="V13" t="s">
        <v>98</v>
      </c>
      <c r="W13">
        <v>1</v>
      </c>
      <c r="X13">
        <v>1</v>
      </c>
      <c r="Y13">
        <v>-1</v>
      </c>
      <c r="Z13">
        <v>2</v>
      </c>
      <c r="AA13">
        <v>0</v>
      </c>
      <c r="AB13">
        <v>1</v>
      </c>
      <c r="AC13">
        <v>-1</v>
      </c>
      <c r="AD13">
        <v>2</v>
      </c>
      <c r="AE13">
        <v>0</v>
      </c>
      <c r="AF13">
        <v>1</v>
      </c>
      <c r="AG13">
        <v>0</v>
      </c>
      <c r="AH13">
        <v>1</v>
      </c>
      <c r="AI13">
        <v>-1</v>
      </c>
      <c r="AJ13">
        <v>0</v>
      </c>
      <c r="AK13">
        <v>-1</v>
      </c>
      <c r="AL13">
        <v>1</v>
      </c>
      <c r="AM13">
        <v>-1</v>
      </c>
      <c r="AN13">
        <v>0</v>
      </c>
      <c r="AO13">
        <v>-1</v>
      </c>
      <c r="AP13">
        <v>0</v>
      </c>
      <c r="AQ13">
        <v>-1</v>
      </c>
      <c r="AR13" t="s">
        <v>101</v>
      </c>
      <c r="AS13" t="s">
        <v>103</v>
      </c>
      <c r="AT13" t="s">
        <v>102</v>
      </c>
      <c r="AU13" t="s">
        <v>104</v>
      </c>
      <c r="AV13">
        <f>Table242675[[#This Row],[Lego Q1]]-Table242675[[#This Row],[Discussive Q1]]</f>
        <v>2</v>
      </c>
      <c r="AW13">
        <f>Table242675[[#This Row],[Lego Q2]]-Table242675[[#This Row],[Discussive Q2]]</f>
        <v>2</v>
      </c>
      <c r="AX13">
        <f>Table242675[[#This Row],[Lego Q3]]-Table242675[[#This Row],[Discussive Q3]]</f>
        <v>2</v>
      </c>
      <c r="AY13">
        <f>Table242675[[#This Row],[Lego Q4]]-Table242675[[#This Row],[Discussive Q4]]</f>
        <v>2</v>
      </c>
      <c r="AZ13">
        <f>Table242675[[#This Row],[Lego Q5]]-Table242675[[#This Row],[Discussive Q5]]</f>
        <v>1</v>
      </c>
      <c r="BA13">
        <f>Table242675[[#This Row],[Lego Q6]]-Table242675[[#This Row],[Discussive Q6]]</f>
        <v>2</v>
      </c>
      <c r="BB13">
        <f>Table242675[[#This Row],[Lego Q7]]-Table242675[[#This Row],[Discussive Q7]]</f>
        <v>1</v>
      </c>
      <c r="BC13">
        <f>Table242675[[#This Row],[Lego Q8]]-Table242675[[#This Row],[Discussive Q8]]</f>
        <v>2</v>
      </c>
      <c r="BD13">
        <f>Table242675[[#This Row],[Lego Q9]]-Table242675[[#This Row],[Discussive Q9]]</f>
        <v>1</v>
      </c>
      <c r="BE13">
        <f>Table242675[[#This Row],[Lego Q10]]-Table242675[[#This Row],[Discussive Q10]]</f>
        <v>1</v>
      </c>
    </row>
    <row r="14" spans="1:57">
      <c r="A14">
        <v>17</v>
      </c>
      <c r="B14">
        <v>4</v>
      </c>
      <c r="C14" t="s">
        <v>45</v>
      </c>
      <c r="D14">
        <v>20</v>
      </c>
      <c r="E14" t="s">
        <v>71</v>
      </c>
      <c r="F14">
        <v>2</v>
      </c>
      <c r="G14" t="s">
        <v>79</v>
      </c>
      <c r="H14">
        <v>2</v>
      </c>
      <c r="I14" t="s">
        <v>47</v>
      </c>
      <c r="J14" t="s">
        <v>48</v>
      </c>
      <c r="K14">
        <v>1</v>
      </c>
      <c r="M14">
        <v>2</v>
      </c>
      <c r="N14">
        <v>3</v>
      </c>
      <c r="O14" t="s">
        <v>59</v>
      </c>
      <c r="P14">
        <v>3</v>
      </c>
      <c r="Q14" t="s">
        <v>50</v>
      </c>
      <c r="R14">
        <v>1</v>
      </c>
      <c r="S14" t="s">
        <v>84</v>
      </c>
      <c r="T14" t="s">
        <v>54</v>
      </c>
      <c r="U14">
        <v>2</v>
      </c>
      <c r="V14" t="s">
        <v>65</v>
      </c>
      <c r="W14">
        <v>1</v>
      </c>
      <c r="X14">
        <v>2</v>
      </c>
      <c r="Y14">
        <v>2</v>
      </c>
      <c r="Z14">
        <v>2</v>
      </c>
      <c r="AA14">
        <v>2</v>
      </c>
      <c r="AB14">
        <v>2</v>
      </c>
      <c r="AC14">
        <v>2</v>
      </c>
      <c r="AD14">
        <v>3</v>
      </c>
      <c r="AE14">
        <v>3</v>
      </c>
      <c r="AF14">
        <v>3</v>
      </c>
      <c r="AG14">
        <v>3</v>
      </c>
      <c r="AH14">
        <v>3</v>
      </c>
      <c r="AI14">
        <v>3</v>
      </c>
      <c r="AJ14">
        <v>3</v>
      </c>
      <c r="AK14">
        <v>3</v>
      </c>
      <c r="AL14">
        <v>3</v>
      </c>
      <c r="AM14">
        <v>3</v>
      </c>
      <c r="AN14">
        <v>3</v>
      </c>
      <c r="AO14">
        <v>3</v>
      </c>
      <c r="AP14">
        <v>3</v>
      </c>
      <c r="AQ14">
        <v>3</v>
      </c>
      <c r="AR14" t="s">
        <v>110</v>
      </c>
      <c r="AS14" t="s">
        <v>112</v>
      </c>
      <c r="AT14" t="s">
        <v>111</v>
      </c>
      <c r="AV14">
        <f>Table242675[[#This Row],[Lego Q1]]-Table242675[[#This Row],[Discussive Q1]]</f>
        <v>0</v>
      </c>
      <c r="AW14">
        <f>Table242675[[#This Row],[Lego Q2]]-Table242675[[#This Row],[Discussive Q2]]</f>
        <v>0</v>
      </c>
      <c r="AX14">
        <f>Table242675[[#This Row],[Lego Q3]]-Table242675[[#This Row],[Discussive Q3]]</f>
        <v>0</v>
      </c>
      <c r="AY14">
        <f>Table242675[[#This Row],[Lego Q4]]-Table242675[[#This Row],[Discussive Q4]]</f>
        <v>0</v>
      </c>
      <c r="AZ14">
        <f>Table242675[[#This Row],[Lego Q5]]-Table242675[[#This Row],[Discussive Q5]]</f>
        <v>0</v>
      </c>
      <c r="BA14">
        <f>Table242675[[#This Row],[Lego Q6]]-Table242675[[#This Row],[Discussive Q6]]</f>
        <v>0</v>
      </c>
      <c r="BB14">
        <f>Table242675[[#This Row],[Lego Q7]]-Table242675[[#This Row],[Discussive Q7]]</f>
        <v>0</v>
      </c>
      <c r="BC14">
        <f>Table242675[[#This Row],[Lego Q8]]-Table242675[[#This Row],[Discussive Q8]]</f>
        <v>0</v>
      </c>
      <c r="BD14">
        <f>Table242675[[#This Row],[Lego Q9]]-Table242675[[#This Row],[Discussive Q9]]</f>
        <v>0</v>
      </c>
      <c r="BE14">
        <f>Table242675[[#This Row],[Lego Q10]]-Table242675[[#This Row],[Discussive Q10]]</f>
        <v>0</v>
      </c>
    </row>
    <row r="15" spans="1:57">
      <c r="A15">
        <v>18</v>
      </c>
      <c r="B15">
        <v>4</v>
      </c>
      <c r="C15" t="s">
        <v>45</v>
      </c>
      <c r="D15">
        <v>20</v>
      </c>
      <c r="E15" t="s">
        <v>71</v>
      </c>
      <c r="F15">
        <v>2</v>
      </c>
      <c r="G15" t="s">
        <v>79</v>
      </c>
      <c r="H15">
        <v>2</v>
      </c>
      <c r="I15" t="s">
        <v>47</v>
      </c>
      <c r="J15" t="s">
        <v>48</v>
      </c>
      <c r="K15">
        <v>1</v>
      </c>
      <c r="M15">
        <v>-1</v>
      </c>
      <c r="N15">
        <v>2</v>
      </c>
      <c r="O15" t="s">
        <v>59</v>
      </c>
      <c r="P15">
        <v>2</v>
      </c>
      <c r="Q15" t="s">
        <v>50</v>
      </c>
      <c r="R15">
        <v>1</v>
      </c>
      <c r="S15" t="s">
        <v>67</v>
      </c>
      <c r="T15" t="s">
        <v>54</v>
      </c>
      <c r="U15">
        <v>2</v>
      </c>
      <c r="V15" t="s">
        <v>98</v>
      </c>
      <c r="W15">
        <v>1</v>
      </c>
      <c r="X15">
        <v>2</v>
      </c>
      <c r="Y15">
        <v>-3</v>
      </c>
      <c r="Z15">
        <v>2</v>
      </c>
      <c r="AA15">
        <v>-1</v>
      </c>
      <c r="AB15">
        <v>-1</v>
      </c>
      <c r="AC15">
        <v>-3</v>
      </c>
      <c r="AD15">
        <v>1</v>
      </c>
      <c r="AE15">
        <v>0</v>
      </c>
      <c r="AF15">
        <v>1</v>
      </c>
      <c r="AG15">
        <v>-1</v>
      </c>
      <c r="AH15">
        <v>0</v>
      </c>
      <c r="AI15">
        <v>0</v>
      </c>
      <c r="AJ15">
        <v>0</v>
      </c>
      <c r="AK15">
        <v>1</v>
      </c>
      <c r="AL15">
        <v>1</v>
      </c>
      <c r="AM15">
        <v>0</v>
      </c>
      <c r="AN15">
        <v>0</v>
      </c>
      <c r="AO15">
        <v>0</v>
      </c>
      <c r="AP15">
        <v>2</v>
      </c>
      <c r="AQ15">
        <v>0</v>
      </c>
      <c r="AR15" t="s">
        <v>113</v>
      </c>
      <c r="AS15" t="s">
        <v>115</v>
      </c>
      <c r="AT15" t="s">
        <v>114</v>
      </c>
      <c r="AU15" t="s">
        <v>116</v>
      </c>
      <c r="AV15">
        <f>Table242675[[#This Row],[Lego Q1]]-Table242675[[#This Row],[Discussive Q1]]</f>
        <v>5</v>
      </c>
      <c r="AW15">
        <f>Table242675[[#This Row],[Lego Q2]]-Table242675[[#This Row],[Discussive Q2]]</f>
        <v>3</v>
      </c>
      <c r="AX15">
        <f>Table242675[[#This Row],[Lego Q3]]-Table242675[[#This Row],[Discussive Q3]]</f>
        <v>2</v>
      </c>
      <c r="AY15">
        <f>Table242675[[#This Row],[Lego Q4]]-Table242675[[#This Row],[Discussive Q4]]</f>
        <v>1</v>
      </c>
      <c r="AZ15">
        <f>Table242675[[#This Row],[Lego Q5]]-Table242675[[#This Row],[Discussive Q5]]</f>
        <v>2</v>
      </c>
      <c r="BA15">
        <f>Table242675[[#This Row],[Lego Q6]]-Table242675[[#This Row],[Discussive Q6]]</f>
        <v>0</v>
      </c>
      <c r="BB15">
        <f>Table242675[[#This Row],[Lego Q7]]-Table242675[[#This Row],[Discussive Q7]]</f>
        <v>-1</v>
      </c>
      <c r="BC15">
        <f>Table242675[[#This Row],[Lego Q8]]-Table242675[[#This Row],[Discussive Q8]]</f>
        <v>1</v>
      </c>
      <c r="BD15">
        <f>Table242675[[#This Row],[Lego Q9]]-Table242675[[#This Row],[Discussive Q9]]</f>
        <v>0</v>
      </c>
      <c r="BE15">
        <f>Table242675[[#This Row],[Lego Q10]]-Table242675[[#This Row],[Discussive Q10]]</f>
        <v>2</v>
      </c>
    </row>
    <row r="16" spans="1:57">
      <c r="A16">
        <v>19</v>
      </c>
      <c r="B16">
        <v>4</v>
      </c>
      <c r="C16" t="s">
        <v>45</v>
      </c>
      <c r="D16">
        <v>19</v>
      </c>
      <c r="E16" t="s">
        <v>71</v>
      </c>
      <c r="F16">
        <v>2</v>
      </c>
      <c r="G16" t="s">
        <v>79</v>
      </c>
      <c r="H16">
        <v>2</v>
      </c>
      <c r="I16" t="s">
        <v>47</v>
      </c>
      <c r="J16" t="s">
        <v>48</v>
      </c>
      <c r="K16">
        <v>1</v>
      </c>
      <c r="M16">
        <v>2</v>
      </c>
      <c r="N16">
        <v>2</v>
      </c>
      <c r="O16" t="s">
        <v>59</v>
      </c>
      <c r="P16">
        <v>3</v>
      </c>
      <c r="Q16" t="s">
        <v>50</v>
      </c>
      <c r="R16">
        <v>1</v>
      </c>
      <c r="S16" t="s">
        <v>67</v>
      </c>
      <c r="T16" t="s">
        <v>54</v>
      </c>
      <c r="U16">
        <v>2</v>
      </c>
      <c r="V16" t="s">
        <v>98</v>
      </c>
      <c r="W16">
        <v>1</v>
      </c>
      <c r="X16">
        <v>-2</v>
      </c>
      <c r="Y16">
        <v>-3</v>
      </c>
      <c r="Z16">
        <v>0</v>
      </c>
      <c r="AA16">
        <v>-1</v>
      </c>
      <c r="AB16">
        <v>-1</v>
      </c>
      <c r="AC16">
        <v>-2</v>
      </c>
      <c r="AD16">
        <v>1</v>
      </c>
      <c r="AE16">
        <v>-2</v>
      </c>
      <c r="AF16">
        <v>1</v>
      </c>
      <c r="AG16">
        <v>-3</v>
      </c>
      <c r="AH16">
        <v>1</v>
      </c>
      <c r="AI16">
        <v>0</v>
      </c>
      <c r="AJ16">
        <v>1</v>
      </c>
      <c r="AK16">
        <v>0</v>
      </c>
      <c r="AL16">
        <v>1</v>
      </c>
      <c r="AM16">
        <v>0</v>
      </c>
      <c r="AN16">
        <v>0</v>
      </c>
      <c r="AO16">
        <v>0</v>
      </c>
      <c r="AP16">
        <v>2</v>
      </c>
      <c r="AQ16">
        <v>0</v>
      </c>
      <c r="AR16" t="s">
        <v>117</v>
      </c>
      <c r="AS16" t="s">
        <v>119</v>
      </c>
      <c r="AT16" t="s">
        <v>118</v>
      </c>
      <c r="AU16" t="s">
        <v>120</v>
      </c>
      <c r="AV16">
        <f>Table242675[[#This Row],[Lego Q1]]-Table242675[[#This Row],[Discussive Q1]]</f>
        <v>1</v>
      </c>
      <c r="AW16">
        <f>Table242675[[#This Row],[Lego Q2]]-Table242675[[#This Row],[Discussive Q2]]</f>
        <v>1</v>
      </c>
      <c r="AX16">
        <f>Table242675[[#This Row],[Lego Q3]]-Table242675[[#This Row],[Discussive Q3]]</f>
        <v>1</v>
      </c>
      <c r="AY16">
        <f>Table242675[[#This Row],[Lego Q4]]-Table242675[[#This Row],[Discussive Q4]]</f>
        <v>3</v>
      </c>
      <c r="AZ16">
        <f>Table242675[[#This Row],[Lego Q5]]-Table242675[[#This Row],[Discussive Q5]]</f>
        <v>4</v>
      </c>
      <c r="BA16">
        <f>Table242675[[#This Row],[Lego Q6]]-Table242675[[#This Row],[Discussive Q6]]</f>
        <v>1</v>
      </c>
      <c r="BB16">
        <f>Table242675[[#This Row],[Lego Q7]]-Table242675[[#This Row],[Discussive Q7]]</f>
        <v>1</v>
      </c>
      <c r="BC16">
        <f>Table242675[[#This Row],[Lego Q8]]-Table242675[[#This Row],[Discussive Q8]]</f>
        <v>1</v>
      </c>
      <c r="BD16">
        <f>Table242675[[#This Row],[Lego Q9]]-Table242675[[#This Row],[Discussive Q9]]</f>
        <v>0</v>
      </c>
      <c r="BE16">
        <f>Table242675[[#This Row],[Lego Q10]]-Table242675[[#This Row],[Discussive Q10]]</f>
        <v>2</v>
      </c>
    </row>
    <row r="17" spans="1:57">
      <c r="A17">
        <v>36</v>
      </c>
      <c r="B17">
        <v>5</v>
      </c>
      <c r="C17" t="s">
        <v>45</v>
      </c>
      <c r="D17">
        <v>19</v>
      </c>
      <c r="E17" t="s">
        <v>71</v>
      </c>
      <c r="F17">
        <v>2</v>
      </c>
      <c r="G17" t="s">
        <v>79</v>
      </c>
      <c r="H17">
        <v>2</v>
      </c>
      <c r="I17" t="s">
        <v>47</v>
      </c>
      <c r="J17" t="s">
        <v>48</v>
      </c>
      <c r="K17">
        <v>1</v>
      </c>
      <c r="M17">
        <v>3</v>
      </c>
      <c r="N17">
        <v>3</v>
      </c>
      <c r="O17" t="s">
        <v>59</v>
      </c>
      <c r="P17">
        <v>3</v>
      </c>
      <c r="Q17" t="s">
        <v>50</v>
      </c>
      <c r="R17">
        <v>1</v>
      </c>
      <c r="S17" t="s">
        <v>65</v>
      </c>
      <c r="T17" t="s">
        <v>54</v>
      </c>
      <c r="U17">
        <v>2</v>
      </c>
      <c r="V17" t="s">
        <v>67</v>
      </c>
      <c r="W17">
        <v>1</v>
      </c>
      <c r="X17">
        <v>0</v>
      </c>
      <c r="Y17">
        <v>0</v>
      </c>
      <c r="Z17">
        <v>2</v>
      </c>
      <c r="AA17">
        <v>1</v>
      </c>
      <c r="AB17">
        <v>3</v>
      </c>
      <c r="AC17">
        <v>3</v>
      </c>
      <c r="AD17">
        <v>1</v>
      </c>
      <c r="AE17">
        <v>2</v>
      </c>
      <c r="AF17">
        <v>2</v>
      </c>
      <c r="AG17">
        <v>2</v>
      </c>
      <c r="AH17">
        <v>0</v>
      </c>
      <c r="AI17">
        <v>2</v>
      </c>
      <c r="AJ17">
        <v>1</v>
      </c>
      <c r="AK17">
        <v>2</v>
      </c>
      <c r="AL17">
        <v>1</v>
      </c>
      <c r="AM17">
        <v>1</v>
      </c>
      <c r="AN17">
        <v>1</v>
      </c>
      <c r="AO17">
        <v>1</v>
      </c>
      <c r="AP17">
        <v>2</v>
      </c>
      <c r="AQ17">
        <v>1</v>
      </c>
      <c r="AR17" t="s">
        <v>176</v>
      </c>
      <c r="AS17" t="s">
        <v>178</v>
      </c>
      <c r="AT17" t="s">
        <v>177</v>
      </c>
      <c r="AV17">
        <f>Table242675[[#This Row],[Lego Q1]]-Table242675[[#This Row],[Discussive Q1]]</f>
        <v>0</v>
      </c>
      <c r="AW17">
        <f>Table242675[[#This Row],[Lego Q2]]-Table242675[[#This Row],[Discussive Q2]]</f>
        <v>1</v>
      </c>
      <c r="AX17">
        <f>Table242675[[#This Row],[Lego Q3]]-Table242675[[#This Row],[Discussive Q3]]</f>
        <v>0</v>
      </c>
      <c r="AY17">
        <f>Table242675[[#This Row],[Lego Q4]]-Table242675[[#This Row],[Discussive Q4]]</f>
        <v>-1</v>
      </c>
      <c r="AZ17">
        <f>Table242675[[#This Row],[Lego Q5]]-Table242675[[#This Row],[Discussive Q5]]</f>
        <v>0</v>
      </c>
      <c r="BA17">
        <f>Table242675[[#This Row],[Lego Q6]]-Table242675[[#This Row],[Discussive Q6]]</f>
        <v>-2</v>
      </c>
      <c r="BB17">
        <f>Table242675[[#This Row],[Lego Q7]]-Table242675[[#This Row],[Discussive Q7]]</f>
        <v>-1</v>
      </c>
      <c r="BC17">
        <f>Table242675[[#This Row],[Lego Q8]]-Table242675[[#This Row],[Discussive Q8]]</f>
        <v>0</v>
      </c>
      <c r="BD17">
        <f>Table242675[[#This Row],[Lego Q9]]-Table242675[[#This Row],[Discussive Q9]]</f>
        <v>0</v>
      </c>
      <c r="BE17">
        <f>Table242675[[#This Row],[Lego Q10]]-Table242675[[#This Row],[Discussive Q10]]</f>
        <v>1</v>
      </c>
    </row>
    <row r="18" spans="1:57">
      <c r="A18">
        <v>37</v>
      </c>
      <c r="B18">
        <v>5</v>
      </c>
      <c r="C18" t="s">
        <v>45</v>
      </c>
      <c r="D18">
        <v>20</v>
      </c>
      <c r="E18" t="s">
        <v>71</v>
      </c>
      <c r="F18">
        <v>2</v>
      </c>
      <c r="G18" t="s">
        <v>79</v>
      </c>
      <c r="H18">
        <v>2</v>
      </c>
      <c r="I18" t="s">
        <v>143</v>
      </c>
      <c r="J18" t="s">
        <v>48</v>
      </c>
      <c r="K18">
        <v>1</v>
      </c>
      <c r="M18">
        <v>1</v>
      </c>
      <c r="N18">
        <v>2</v>
      </c>
      <c r="O18" t="s">
        <v>59</v>
      </c>
      <c r="P18">
        <v>1</v>
      </c>
      <c r="Q18" t="s">
        <v>50</v>
      </c>
      <c r="R18">
        <v>1</v>
      </c>
      <c r="S18" t="s">
        <v>65</v>
      </c>
      <c r="T18" t="s">
        <v>54</v>
      </c>
      <c r="U18">
        <v>2</v>
      </c>
      <c r="V18" t="s">
        <v>67</v>
      </c>
      <c r="W18">
        <v>1</v>
      </c>
      <c r="X18">
        <v>0</v>
      </c>
      <c r="Y18">
        <v>-1</v>
      </c>
      <c r="Z18">
        <v>0</v>
      </c>
      <c r="AA18">
        <v>-1</v>
      </c>
      <c r="AB18">
        <v>1</v>
      </c>
      <c r="AC18">
        <v>1</v>
      </c>
      <c r="AD18">
        <v>1</v>
      </c>
      <c r="AE18">
        <v>1</v>
      </c>
      <c r="AF18">
        <v>1</v>
      </c>
      <c r="AG18">
        <v>1</v>
      </c>
      <c r="AH18">
        <v>-1</v>
      </c>
      <c r="AI18">
        <v>-1</v>
      </c>
      <c r="AJ18">
        <v>1</v>
      </c>
      <c r="AK18">
        <v>1</v>
      </c>
      <c r="AL18">
        <v>-1</v>
      </c>
      <c r="AM18">
        <v>-1</v>
      </c>
      <c r="AN18">
        <v>2</v>
      </c>
      <c r="AO18">
        <v>1</v>
      </c>
      <c r="AP18">
        <v>-1</v>
      </c>
      <c r="AQ18">
        <v>-1</v>
      </c>
      <c r="AR18" t="s">
        <v>179</v>
      </c>
      <c r="AS18" t="s">
        <v>180</v>
      </c>
      <c r="AV18">
        <f>Table242675[[#This Row],[Lego Q1]]-Table242675[[#This Row],[Discussive Q1]]</f>
        <v>1</v>
      </c>
      <c r="AW18">
        <f>Table242675[[#This Row],[Lego Q2]]-Table242675[[#This Row],[Discussive Q2]]</f>
        <v>1</v>
      </c>
      <c r="AX18">
        <f>Table242675[[#This Row],[Lego Q3]]-Table242675[[#This Row],[Discussive Q3]]</f>
        <v>0</v>
      </c>
      <c r="AY18">
        <f>Table242675[[#This Row],[Lego Q4]]-Table242675[[#This Row],[Discussive Q4]]</f>
        <v>0</v>
      </c>
      <c r="AZ18">
        <f>Table242675[[#This Row],[Lego Q5]]-Table242675[[#This Row],[Discussive Q5]]</f>
        <v>0</v>
      </c>
      <c r="BA18">
        <f>Table242675[[#This Row],[Lego Q6]]-Table242675[[#This Row],[Discussive Q6]]</f>
        <v>0</v>
      </c>
      <c r="BB18">
        <f>Table242675[[#This Row],[Lego Q7]]-Table242675[[#This Row],[Discussive Q7]]</f>
        <v>0</v>
      </c>
      <c r="BC18">
        <f>Table242675[[#This Row],[Lego Q8]]-Table242675[[#This Row],[Discussive Q8]]</f>
        <v>0</v>
      </c>
      <c r="BD18">
        <f>Table242675[[#This Row],[Lego Q9]]-Table242675[[#This Row],[Discussive Q9]]</f>
        <v>1</v>
      </c>
      <c r="BE18">
        <f>Table242675[[#This Row],[Lego Q10]]-Table242675[[#This Row],[Discussive Q10]]</f>
        <v>0</v>
      </c>
    </row>
    <row r="19" spans="1:57">
      <c r="A19">
        <v>38</v>
      </c>
      <c r="B19">
        <v>5</v>
      </c>
      <c r="C19" t="s">
        <v>45</v>
      </c>
      <c r="D19">
        <v>20</v>
      </c>
      <c r="E19" t="s">
        <v>71</v>
      </c>
      <c r="F19">
        <v>2</v>
      </c>
      <c r="G19" t="s">
        <v>79</v>
      </c>
      <c r="H19">
        <v>2</v>
      </c>
      <c r="I19" t="s">
        <v>47</v>
      </c>
      <c r="J19" t="s">
        <v>48</v>
      </c>
      <c r="K19">
        <v>1</v>
      </c>
      <c r="M19">
        <v>2</v>
      </c>
      <c r="N19">
        <v>2</v>
      </c>
      <c r="O19" t="s">
        <v>59</v>
      </c>
      <c r="P19">
        <v>3</v>
      </c>
      <c r="Q19" t="s">
        <v>50</v>
      </c>
      <c r="R19">
        <v>1</v>
      </c>
      <c r="S19" t="s">
        <v>65</v>
      </c>
      <c r="T19" t="s">
        <v>54</v>
      </c>
      <c r="U19">
        <v>2</v>
      </c>
      <c r="V19" t="s">
        <v>67</v>
      </c>
      <c r="W19">
        <v>1</v>
      </c>
      <c r="X19">
        <v>0</v>
      </c>
      <c r="Y19">
        <v>3</v>
      </c>
      <c r="Z19">
        <v>1</v>
      </c>
      <c r="AA19">
        <v>3</v>
      </c>
      <c r="AB19">
        <v>3</v>
      </c>
      <c r="AC19">
        <v>3</v>
      </c>
      <c r="AD19">
        <v>1</v>
      </c>
      <c r="AE19">
        <v>3</v>
      </c>
      <c r="AF19">
        <v>2</v>
      </c>
      <c r="AG19">
        <v>3</v>
      </c>
      <c r="AH19">
        <v>0</v>
      </c>
      <c r="AI19">
        <v>2</v>
      </c>
      <c r="AJ19">
        <v>1</v>
      </c>
      <c r="AK19">
        <v>3</v>
      </c>
      <c r="AL19">
        <v>1</v>
      </c>
      <c r="AM19">
        <v>1</v>
      </c>
      <c r="AN19">
        <v>2</v>
      </c>
      <c r="AO19">
        <v>1</v>
      </c>
      <c r="AP19">
        <v>2</v>
      </c>
      <c r="AQ19">
        <v>3</v>
      </c>
      <c r="AR19" t="s">
        <v>181</v>
      </c>
      <c r="AS19" t="s">
        <v>182</v>
      </c>
      <c r="AV19">
        <f>Table242675[[#This Row],[Lego Q1]]-Table242675[[#This Row],[Discussive Q1]]</f>
        <v>-3</v>
      </c>
      <c r="AW19">
        <f>Table242675[[#This Row],[Lego Q2]]-Table242675[[#This Row],[Discussive Q2]]</f>
        <v>-2</v>
      </c>
      <c r="AX19">
        <f>Table242675[[#This Row],[Lego Q3]]-Table242675[[#This Row],[Discussive Q3]]</f>
        <v>0</v>
      </c>
      <c r="AY19">
        <f>Table242675[[#This Row],[Lego Q4]]-Table242675[[#This Row],[Discussive Q4]]</f>
        <v>-2</v>
      </c>
      <c r="AZ19">
        <f>Table242675[[#This Row],[Lego Q5]]-Table242675[[#This Row],[Discussive Q5]]</f>
        <v>-1</v>
      </c>
      <c r="BA19">
        <f>Table242675[[#This Row],[Lego Q6]]-Table242675[[#This Row],[Discussive Q6]]</f>
        <v>-2</v>
      </c>
      <c r="BB19">
        <f>Table242675[[#This Row],[Lego Q7]]-Table242675[[#This Row],[Discussive Q7]]</f>
        <v>-2</v>
      </c>
      <c r="BC19">
        <f>Table242675[[#This Row],[Lego Q8]]-Table242675[[#This Row],[Discussive Q8]]</f>
        <v>0</v>
      </c>
      <c r="BD19">
        <f>Table242675[[#This Row],[Lego Q9]]-Table242675[[#This Row],[Discussive Q9]]</f>
        <v>1</v>
      </c>
      <c r="BE19">
        <f>Table242675[[#This Row],[Lego Q10]]-Table242675[[#This Row],[Discussive Q10]]</f>
        <v>-1</v>
      </c>
    </row>
    <row r="20" spans="1:57">
      <c r="A20">
        <v>40</v>
      </c>
      <c r="B20">
        <v>5</v>
      </c>
      <c r="C20" t="s">
        <v>45</v>
      </c>
      <c r="D20">
        <v>20</v>
      </c>
      <c r="E20" t="s">
        <v>71</v>
      </c>
      <c r="F20">
        <v>2</v>
      </c>
      <c r="G20" t="s">
        <v>79</v>
      </c>
      <c r="H20">
        <v>2</v>
      </c>
      <c r="I20" t="s">
        <v>47</v>
      </c>
      <c r="J20" t="s">
        <v>48</v>
      </c>
      <c r="K20">
        <v>1</v>
      </c>
      <c r="M20">
        <v>1</v>
      </c>
      <c r="N20">
        <v>2</v>
      </c>
      <c r="O20" t="s">
        <v>59</v>
      </c>
      <c r="P20">
        <v>3</v>
      </c>
      <c r="Q20" t="s">
        <v>50</v>
      </c>
      <c r="R20">
        <v>1</v>
      </c>
      <c r="S20" t="s">
        <v>51</v>
      </c>
      <c r="T20" t="s">
        <v>54</v>
      </c>
      <c r="U20">
        <v>2</v>
      </c>
      <c r="V20" t="s">
        <v>55</v>
      </c>
      <c r="W20">
        <v>1</v>
      </c>
      <c r="X20">
        <v>2</v>
      </c>
      <c r="Y20">
        <v>2</v>
      </c>
      <c r="Z20">
        <v>2</v>
      </c>
      <c r="AA20">
        <v>2</v>
      </c>
      <c r="AB20">
        <v>2</v>
      </c>
      <c r="AC20">
        <v>0</v>
      </c>
      <c r="AD20">
        <v>3</v>
      </c>
      <c r="AE20">
        <v>1</v>
      </c>
      <c r="AF20">
        <v>3</v>
      </c>
      <c r="AG20">
        <v>2</v>
      </c>
      <c r="AH20">
        <v>2</v>
      </c>
      <c r="AI20">
        <v>2</v>
      </c>
      <c r="AJ20">
        <v>1</v>
      </c>
      <c r="AK20">
        <v>1</v>
      </c>
      <c r="AL20">
        <v>1</v>
      </c>
      <c r="AM20">
        <v>2</v>
      </c>
      <c r="AN20">
        <v>2</v>
      </c>
      <c r="AO20">
        <v>1</v>
      </c>
      <c r="AP20">
        <v>2</v>
      </c>
      <c r="AQ20">
        <v>1</v>
      </c>
      <c r="AR20" t="s">
        <v>187</v>
      </c>
      <c r="AT20" t="s">
        <v>188</v>
      </c>
      <c r="AV20">
        <f>Table242675[[#This Row],[Lego Q1]]-Table242675[[#This Row],[Discussive Q1]]</f>
        <v>0</v>
      </c>
      <c r="AW20">
        <f>Table242675[[#This Row],[Lego Q2]]-Table242675[[#This Row],[Discussive Q2]]</f>
        <v>0</v>
      </c>
      <c r="AX20">
        <f>Table242675[[#This Row],[Lego Q3]]-Table242675[[#This Row],[Discussive Q3]]</f>
        <v>2</v>
      </c>
      <c r="AY20">
        <f>Table242675[[#This Row],[Lego Q4]]-Table242675[[#This Row],[Discussive Q4]]</f>
        <v>2</v>
      </c>
      <c r="AZ20">
        <f>Table242675[[#This Row],[Lego Q5]]-Table242675[[#This Row],[Discussive Q5]]</f>
        <v>1</v>
      </c>
      <c r="BA20">
        <f>Table242675[[#This Row],[Lego Q6]]-Table242675[[#This Row],[Discussive Q6]]</f>
        <v>0</v>
      </c>
      <c r="BB20">
        <f>Table242675[[#This Row],[Lego Q7]]-Table242675[[#This Row],[Discussive Q7]]</f>
        <v>0</v>
      </c>
      <c r="BC20">
        <f>Table242675[[#This Row],[Lego Q8]]-Table242675[[#This Row],[Discussive Q8]]</f>
        <v>-1</v>
      </c>
      <c r="BD20">
        <f>Table242675[[#This Row],[Lego Q9]]-Table242675[[#This Row],[Discussive Q9]]</f>
        <v>1</v>
      </c>
      <c r="BE20">
        <f>Table242675[[#This Row],[Lego Q10]]-Table242675[[#This Row],[Discussive Q10]]</f>
        <v>1</v>
      </c>
    </row>
    <row r="21" spans="1:57">
      <c r="A21">
        <v>43</v>
      </c>
      <c r="B21">
        <v>5</v>
      </c>
      <c r="C21" t="s">
        <v>45</v>
      </c>
      <c r="D21">
        <v>19</v>
      </c>
      <c r="E21" t="s">
        <v>71</v>
      </c>
      <c r="F21">
        <v>2</v>
      </c>
      <c r="G21" t="s">
        <v>79</v>
      </c>
      <c r="H21">
        <v>2</v>
      </c>
      <c r="I21" t="s">
        <v>105</v>
      </c>
      <c r="J21" t="s">
        <v>48</v>
      </c>
      <c r="K21">
        <v>1</v>
      </c>
      <c r="M21">
        <v>3</v>
      </c>
      <c r="N21">
        <v>3</v>
      </c>
      <c r="O21" t="s">
        <v>49</v>
      </c>
      <c r="P21">
        <v>0</v>
      </c>
      <c r="Q21" t="s">
        <v>50</v>
      </c>
      <c r="R21">
        <v>1</v>
      </c>
      <c r="S21" t="s">
        <v>51</v>
      </c>
      <c r="T21" t="s">
        <v>54</v>
      </c>
      <c r="U21">
        <v>2</v>
      </c>
      <c r="V21" t="s">
        <v>55</v>
      </c>
      <c r="W21">
        <v>1</v>
      </c>
      <c r="X21">
        <v>3</v>
      </c>
      <c r="Y21">
        <v>3</v>
      </c>
      <c r="Z21">
        <v>3</v>
      </c>
      <c r="AA21">
        <v>3</v>
      </c>
      <c r="AB21">
        <v>3</v>
      </c>
      <c r="AC21">
        <v>-1</v>
      </c>
      <c r="AD21">
        <v>2</v>
      </c>
      <c r="AE21">
        <v>3</v>
      </c>
      <c r="AF21">
        <v>3</v>
      </c>
      <c r="AG21">
        <v>3</v>
      </c>
      <c r="AH21">
        <v>1</v>
      </c>
      <c r="AI21">
        <v>3</v>
      </c>
      <c r="AJ21">
        <v>3</v>
      </c>
      <c r="AK21">
        <v>1</v>
      </c>
      <c r="AL21">
        <v>3</v>
      </c>
      <c r="AM21">
        <v>3</v>
      </c>
      <c r="AN21">
        <v>3</v>
      </c>
      <c r="AO21">
        <v>3</v>
      </c>
      <c r="AP21">
        <v>3</v>
      </c>
      <c r="AQ21">
        <v>3</v>
      </c>
      <c r="AR21" t="s">
        <v>190</v>
      </c>
      <c r="AS21" t="s">
        <v>191</v>
      </c>
      <c r="AV21">
        <f>Table242675[[#This Row],[Lego Q1]]-Table242675[[#This Row],[Discussive Q1]]</f>
        <v>0</v>
      </c>
      <c r="AW21">
        <f>Table242675[[#This Row],[Lego Q2]]-Table242675[[#This Row],[Discussive Q2]]</f>
        <v>0</v>
      </c>
      <c r="AX21">
        <f>Table242675[[#This Row],[Lego Q3]]-Table242675[[#This Row],[Discussive Q3]]</f>
        <v>4</v>
      </c>
      <c r="AY21">
        <f>Table242675[[#This Row],[Lego Q4]]-Table242675[[#This Row],[Discussive Q4]]</f>
        <v>-1</v>
      </c>
      <c r="AZ21">
        <f>Table242675[[#This Row],[Lego Q5]]-Table242675[[#This Row],[Discussive Q5]]</f>
        <v>0</v>
      </c>
      <c r="BA21">
        <f>Table242675[[#This Row],[Lego Q6]]-Table242675[[#This Row],[Discussive Q6]]</f>
        <v>-2</v>
      </c>
      <c r="BB21">
        <f>Table242675[[#This Row],[Lego Q7]]-Table242675[[#This Row],[Discussive Q7]]</f>
        <v>2</v>
      </c>
      <c r="BC21">
        <f>Table242675[[#This Row],[Lego Q8]]-Table242675[[#This Row],[Discussive Q8]]</f>
        <v>0</v>
      </c>
      <c r="BD21">
        <f>Table242675[[#This Row],[Lego Q9]]-Table242675[[#This Row],[Discussive Q9]]</f>
        <v>0</v>
      </c>
      <c r="BE21">
        <f>Table242675[[#This Row],[Lego Q10]]-Table242675[[#This Row],[Discussive Q10]]</f>
        <v>0</v>
      </c>
    </row>
    <row r="22" spans="1:57">
      <c r="A22">
        <v>46</v>
      </c>
      <c r="B22">
        <v>5</v>
      </c>
      <c r="C22" t="s">
        <v>45</v>
      </c>
      <c r="D22">
        <v>20</v>
      </c>
      <c r="E22" t="s">
        <v>71</v>
      </c>
      <c r="F22">
        <v>2</v>
      </c>
      <c r="G22" t="s">
        <v>79</v>
      </c>
      <c r="H22">
        <v>2</v>
      </c>
      <c r="I22" t="s">
        <v>47</v>
      </c>
      <c r="J22" t="s">
        <v>48</v>
      </c>
      <c r="K22">
        <v>1</v>
      </c>
      <c r="M22">
        <v>2</v>
      </c>
      <c r="N22">
        <v>2</v>
      </c>
      <c r="O22" t="s">
        <v>59</v>
      </c>
      <c r="P22">
        <v>2</v>
      </c>
      <c r="Q22" t="s">
        <v>50</v>
      </c>
      <c r="R22">
        <v>1</v>
      </c>
      <c r="S22" t="s">
        <v>67</v>
      </c>
      <c r="T22" t="s">
        <v>54</v>
      </c>
      <c r="U22">
        <v>2</v>
      </c>
      <c r="V22" t="s">
        <v>98</v>
      </c>
      <c r="W22">
        <v>1</v>
      </c>
      <c r="X22">
        <v>2</v>
      </c>
      <c r="Y22">
        <v>0</v>
      </c>
      <c r="Z22">
        <v>2</v>
      </c>
      <c r="AA22">
        <v>1</v>
      </c>
      <c r="AB22">
        <v>2</v>
      </c>
      <c r="AC22">
        <v>1</v>
      </c>
      <c r="AD22">
        <v>2</v>
      </c>
      <c r="AE22">
        <v>1</v>
      </c>
      <c r="AF22">
        <v>2</v>
      </c>
      <c r="AG22">
        <v>1</v>
      </c>
      <c r="AH22">
        <v>1</v>
      </c>
      <c r="AI22">
        <v>0</v>
      </c>
      <c r="AJ22">
        <v>1</v>
      </c>
      <c r="AK22">
        <v>0</v>
      </c>
      <c r="AL22">
        <v>0</v>
      </c>
      <c r="AM22">
        <v>-1</v>
      </c>
      <c r="AN22">
        <v>1</v>
      </c>
      <c r="AO22">
        <v>0</v>
      </c>
      <c r="AP22">
        <v>1</v>
      </c>
      <c r="AQ22">
        <v>1</v>
      </c>
      <c r="AR22" t="s">
        <v>199</v>
      </c>
      <c r="AS22" t="s">
        <v>200</v>
      </c>
      <c r="AU22" t="s">
        <v>201</v>
      </c>
      <c r="AV22">
        <f>Table242675[[#This Row],[Lego Q1]]-Table242675[[#This Row],[Discussive Q1]]</f>
        <v>2</v>
      </c>
      <c r="AW22">
        <f>Table242675[[#This Row],[Lego Q2]]-Table242675[[#This Row],[Discussive Q2]]</f>
        <v>1</v>
      </c>
      <c r="AX22">
        <f>Table242675[[#This Row],[Lego Q3]]-Table242675[[#This Row],[Discussive Q3]]</f>
        <v>1</v>
      </c>
      <c r="AY22">
        <f>Table242675[[#This Row],[Lego Q4]]-Table242675[[#This Row],[Discussive Q4]]</f>
        <v>1</v>
      </c>
      <c r="AZ22">
        <f>Table242675[[#This Row],[Lego Q5]]-Table242675[[#This Row],[Discussive Q5]]</f>
        <v>1</v>
      </c>
      <c r="BA22">
        <f>Table242675[[#This Row],[Lego Q6]]-Table242675[[#This Row],[Discussive Q6]]</f>
        <v>1</v>
      </c>
      <c r="BB22">
        <f>Table242675[[#This Row],[Lego Q7]]-Table242675[[#This Row],[Discussive Q7]]</f>
        <v>1</v>
      </c>
      <c r="BC22">
        <f>Table242675[[#This Row],[Lego Q8]]-Table242675[[#This Row],[Discussive Q8]]</f>
        <v>1</v>
      </c>
      <c r="BD22">
        <f>Table242675[[#This Row],[Lego Q9]]-Table242675[[#This Row],[Discussive Q9]]</f>
        <v>1</v>
      </c>
      <c r="BE22">
        <f>Table242675[[#This Row],[Lego Q10]]-Table242675[[#This Row],[Discussive Q10]]</f>
        <v>0</v>
      </c>
    </row>
    <row r="23" spans="1:57">
      <c r="A23">
        <v>47</v>
      </c>
      <c r="B23">
        <v>5</v>
      </c>
      <c r="C23" t="s">
        <v>45</v>
      </c>
      <c r="D23">
        <v>19</v>
      </c>
      <c r="E23" t="s">
        <v>71</v>
      </c>
      <c r="F23">
        <v>2</v>
      </c>
      <c r="G23" t="s">
        <v>79</v>
      </c>
      <c r="H23">
        <v>2</v>
      </c>
      <c r="I23" t="s">
        <v>47</v>
      </c>
      <c r="J23" t="s">
        <v>48</v>
      </c>
      <c r="K23">
        <v>1</v>
      </c>
      <c r="M23">
        <v>1</v>
      </c>
      <c r="N23">
        <v>2</v>
      </c>
      <c r="O23" t="s">
        <v>59</v>
      </c>
      <c r="P23">
        <v>2</v>
      </c>
      <c r="Q23" t="s">
        <v>50</v>
      </c>
      <c r="R23">
        <v>1</v>
      </c>
      <c r="S23" t="s">
        <v>67</v>
      </c>
      <c r="T23" t="s">
        <v>54</v>
      </c>
      <c r="U23">
        <v>2</v>
      </c>
      <c r="V23" t="s">
        <v>98</v>
      </c>
      <c r="W23">
        <v>1</v>
      </c>
      <c r="X23">
        <v>1</v>
      </c>
      <c r="Y23">
        <v>0</v>
      </c>
      <c r="Z23">
        <v>1</v>
      </c>
      <c r="AA23">
        <v>0</v>
      </c>
      <c r="AB23">
        <v>2</v>
      </c>
      <c r="AC23">
        <v>0</v>
      </c>
      <c r="AD23">
        <v>1</v>
      </c>
      <c r="AE23">
        <v>-1</v>
      </c>
      <c r="AF23">
        <v>0</v>
      </c>
      <c r="AG23">
        <v>-1</v>
      </c>
      <c r="AH23">
        <v>-1</v>
      </c>
      <c r="AI23">
        <v>-1</v>
      </c>
      <c r="AJ23">
        <v>1</v>
      </c>
      <c r="AK23">
        <v>1</v>
      </c>
      <c r="AL23">
        <v>0</v>
      </c>
      <c r="AM23">
        <v>1</v>
      </c>
      <c r="AN23">
        <v>1</v>
      </c>
      <c r="AO23">
        <v>0</v>
      </c>
      <c r="AP23">
        <v>1</v>
      </c>
      <c r="AQ23">
        <v>0</v>
      </c>
      <c r="AR23" t="s">
        <v>202</v>
      </c>
      <c r="AS23" t="s">
        <v>203</v>
      </c>
      <c r="AV23">
        <f>Table242675[[#This Row],[Lego Q1]]-Table242675[[#This Row],[Discussive Q1]]</f>
        <v>1</v>
      </c>
      <c r="AW23">
        <f>Table242675[[#This Row],[Lego Q2]]-Table242675[[#This Row],[Discussive Q2]]</f>
        <v>1</v>
      </c>
      <c r="AX23">
        <f>Table242675[[#This Row],[Lego Q3]]-Table242675[[#This Row],[Discussive Q3]]</f>
        <v>2</v>
      </c>
      <c r="AY23">
        <f>Table242675[[#This Row],[Lego Q4]]-Table242675[[#This Row],[Discussive Q4]]</f>
        <v>2</v>
      </c>
      <c r="AZ23">
        <f>Table242675[[#This Row],[Lego Q5]]-Table242675[[#This Row],[Discussive Q5]]</f>
        <v>1</v>
      </c>
      <c r="BA23">
        <f>Table242675[[#This Row],[Lego Q6]]-Table242675[[#This Row],[Discussive Q6]]</f>
        <v>0</v>
      </c>
      <c r="BB23">
        <f>Table242675[[#This Row],[Lego Q7]]-Table242675[[#This Row],[Discussive Q7]]</f>
        <v>0</v>
      </c>
      <c r="BC23">
        <f>Table242675[[#This Row],[Lego Q8]]-Table242675[[#This Row],[Discussive Q8]]</f>
        <v>-1</v>
      </c>
      <c r="BD23">
        <f>Table242675[[#This Row],[Lego Q9]]-Table242675[[#This Row],[Discussive Q9]]</f>
        <v>1</v>
      </c>
      <c r="BE23">
        <f>Table242675[[#This Row],[Lego Q10]]-Table242675[[#This Row],[Discussive Q10]]</f>
        <v>1</v>
      </c>
    </row>
    <row r="24" spans="1:57">
      <c r="A24">
        <v>48</v>
      </c>
      <c r="B24">
        <v>5</v>
      </c>
      <c r="C24" t="s">
        <v>45</v>
      </c>
      <c r="D24">
        <v>19</v>
      </c>
      <c r="E24" t="s">
        <v>71</v>
      </c>
      <c r="F24">
        <v>2</v>
      </c>
      <c r="G24" t="s">
        <v>79</v>
      </c>
      <c r="H24">
        <v>2</v>
      </c>
      <c r="I24" t="s">
        <v>47</v>
      </c>
      <c r="J24" t="s">
        <v>48</v>
      </c>
      <c r="K24">
        <v>1</v>
      </c>
      <c r="M24">
        <v>2</v>
      </c>
      <c r="N24">
        <v>2</v>
      </c>
      <c r="O24" t="s">
        <v>59</v>
      </c>
      <c r="P24">
        <v>1</v>
      </c>
      <c r="Q24" t="s">
        <v>50</v>
      </c>
      <c r="R24">
        <v>1</v>
      </c>
      <c r="S24" t="s">
        <v>67</v>
      </c>
      <c r="T24" t="s">
        <v>54</v>
      </c>
      <c r="U24">
        <v>2</v>
      </c>
      <c r="V24" t="s">
        <v>98</v>
      </c>
      <c r="W24">
        <v>1</v>
      </c>
      <c r="X24">
        <v>0</v>
      </c>
      <c r="Y24">
        <v>0</v>
      </c>
      <c r="Z24">
        <v>0</v>
      </c>
      <c r="AA24">
        <v>0</v>
      </c>
      <c r="AB24">
        <v>2</v>
      </c>
      <c r="AC24">
        <v>1</v>
      </c>
      <c r="AD24">
        <v>1</v>
      </c>
      <c r="AE24">
        <v>2</v>
      </c>
      <c r="AF24">
        <v>1</v>
      </c>
      <c r="AG24">
        <v>1</v>
      </c>
      <c r="AH24">
        <v>-1</v>
      </c>
      <c r="AI24">
        <v>1</v>
      </c>
      <c r="AJ24">
        <v>1</v>
      </c>
      <c r="AK24">
        <v>1</v>
      </c>
      <c r="AL24">
        <v>-1</v>
      </c>
      <c r="AM24">
        <v>0</v>
      </c>
      <c r="AN24">
        <v>1</v>
      </c>
      <c r="AO24">
        <v>1</v>
      </c>
      <c r="AP24">
        <v>1</v>
      </c>
      <c r="AQ24">
        <v>0</v>
      </c>
      <c r="AR24" t="s">
        <v>204</v>
      </c>
      <c r="AS24" t="s">
        <v>205</v>
      </c>
      <c r="AU24" t="s">
        <v>206</v>
      </c>
      <c r="AV24">
        <f>Table242675[[#This Row],[Lego Q1]]-Table242675[[#This Row],[Discussive Q1]]</f>
        <v>0</v>
      </c>
      <c r="AW24">
        <f>Table242675[[#This Row],[Lego Q2]]-Table242675[[#This Row],[Discussive Q2]]</f>
        <v>0</v>
      </c>
      <c r="AX24">
        <f>Table242675[[#This Row],[Lego Q3]]-Table242675[[#This Row],[Discussive Q3]]</f>
        <v>1</v>
      </c>
      <c r="AY24">
        <f>Table242675[[#This Row],[Lego Q4]]-Table242675[[#This Row],[Discussive Q4]]</f>
        <v>-1</v>
      </c>
      <c r="AZ24">
        <f>Table242675[[#This Row],[Lego Q5]]-Table242675[[#This Row],[Discussive Q5]]</f>
        <v>0</v>
      </c>
      <c r="BA24">
        <f>Table242675[[#This Row],[Lego Q6]]-Table242675[[#This Row],[Discussive Q6]]</f>
        <v>-2</v>
      </c>
      <c r="BB24">
        <f>Table242675[[#This Row],[Lego Q7]]-Table242675[[#This Row],[Discussive Q7]]</f>
        <v>0</v>
      </c>
      <c r="BC24">
        <f>Table242675[[#This Row],[Lego Q8]]-Table242675[[#This Row],[Discussive Q8]]</f>
        <v>-1</v>
      </c>
      <c r="BD24">
        <f>Table242675[[#This Row],[Lego Q9]]-Table242675[[#This Row],[Discussive Q9]]</f>
        <v>0</v>
      </c>
      <c r="BE24">
        <f>Table242675[[#This Row],[Lego Q10]]-Table242675[[#This Row],[Discussive Q10]]</f>
        <v>1</v>
      </c>
    </row>
    <row r="25" spans="1:57">
      <c r="A25">
        <v>49</v>
      </c>
      <c r="B25">
        <v>5</v>
      </c>
      <c r="C25" t="s">
        <v>45</v>
      </c>
      <c r="D25">
        <v>19</v>
      </c>
      <c r="E25" t="s">
        <v>71</v>
      </c>
      <c r="F25">
        <v>2</v>
      </c>
      <c r="G25" t="s">
        <v>79</v>
      </c>
      <c r="H25">
        <v>2</v>
      </c>
      <c r="I25" t="s">
        <v>47</v>
      </c>
      <c r="J25" t="s">
        <v>48</v>
      </c>
      <c r="K25">
        <v>1</v>
      </c>
      <c r="M25">
        <v>2</v>
      </c>
      <c r="N25">
        <v>2</v>
      </c>
      <c r="O25" t="s">
        <v>59</v>
      </c>
      <c r="P25">
        <v>3</v>
      </c>
      <c r="Q25" t="s">
        <v>50</v>
      </c>
      <c r="R25">
        <v>1</v>
      </c>
      <c r="S25" t="s">
        <v>67</v>
      </c>
      <c r="T25" t="s">
        <v>54</v>
      </c>
      <c r="U25">
        <v>2</v>
      </c>
      <c r="V25" t="s">
        <v>98</v>
      </c>
      <c r="W25">
        <v>1</v>
      </c>
      <c r="X25">
        <v>1</v>
      </c>
      <c r="Y25">
        <v>0</v>
      </c>
      <c r="Z25">
        <v>1</v>
      </c>
      <c r="AA25">
        <v>0</v>
      </c>
      <c r="AB25">
        <v>2</v>
      </c>
      <c r="AC25">
        <v>1</v>
      </c>
      <c r="AD25">
        <v>2</v>
      </c>
      <c r="AE25">
        <v>2</v>
      </c>
      <c r="AF25">
        <v>2</v>
      </c>
      <c r="AG25">
        <v>1</v>
      </c>
      <c r="AH25">
        <v>1</v>
      </c>
      <c r="AI25">
        <v>1</v>
      </c>
      <c r="AJ25">
        <v>1</v>
      </c>
      <c r="AK25">
        <v>2</v>
      </c>
      <c r="AL25">
        <v>0</v>
      </c>
      <c r="AM25">
        <v>1</v>
      </c>
      <c r="AN25">
        <v>0</v>
      </c>
      <c r="AO25">
        <v>1</v>
      </c>
      <c r="AP25">
        <v>1</v>
      </c>
      <c r="AQ25">
        <v>0</v>
      </c>
      <c r="AR25" t="s">
        <v>207</v>
      </c>
      <c r="AS25" t="s">
        <v>208</v>
      </c>
      <c r="AU25" t="s">
        <v>209</v>
      </c>
      <c r="AV25">
        <f>Table242675[[#This Row],[Lego Q1]]-Table242675[[#This Row],[Discussive Q1]]</f>
        <v>1</v>
      </c>
      <c r="AW25">
        <f>Table242675[[#This Row],[Lego Q2]]-Table242675[[#This Row],[Discussive Q2]]</f>
        <v>1</v>
      </c>
      <c r="AX25">
        <f>Table242675[[#This Row],[Lego Q3]]-Table242675[[#This Row],[Discussive Q3]]</f>
        <v>1</v>
      </c>
      <c r="AY25">
        <f>Table242675[[#This Row],[Lego Q4]]-Table242675[[#This Row],[Discussive Q4]]</f>
        <v>0</v>
      </c>
      <c r="AZ25">
        <f>Table242675[[#This Row],[Lego Q5]]-Table242675[[#This Row],[Discussive Q5]]</f>
        <v>1</v>
      </c>
      <c r="BA25">
        <f>Table242675[[#This Row],[Lego Q6]]-Table242675[[#This Row],[Discussive Q6]]</f>
        <v>0</v>
      </c>
      <c r="BB25">
        <f>Table242675[[#This Row],[Lego Q7]]-Table242675[[#This Row],[Discussive Q7]]</f>
        <v>-1</v>
      </c>
      <c r="BC25">
        <f>Table242675[[#This Row],[Lego Q8]]-Table242675[[#This Row],[Discussive Q8]]</f>
        <v>-1</v>
      </c>
      <c r="BD25">
        <f>Table242675[[#This Row],[Lego Q9]]-Table242675[[#This Row],[Discussive Q9]]</f>
        <v>-1</v>
      </c>
      <c r="BE25">
        <f>Table242675[[#This Row],[Lego Q10]]-Table242675[[#This Row],[Discussive Q10]]</f>
        <v>1</v>
      </c>
    </row>
    <row r="26" spans="1:57">
      <c r="A26">
        <v>50</v>
      </c>
      <c r="B26">
        <v>5</v>
      </c>
      <c r="C26" t="s">
        <v>45</v>
      </c>
      <c r="D26">
        <v>21</v>
      </c>
      <c r="E26" t="s">
        <v>71</v>
      </c>
      <c r="F26">
        <v>2</v>
      </c>
      <c r="G26" t="s">
        <v>79</v>
      </c>
      <c r="H26">
        <v>2</v>
      </c>
      <c r="I26" t="s">
        <v>47</v>
      </c>
      <c r="J26" t="s">
        <v>48</v>
      </c>
      <c r="K26">
        <v>1</v>
      </c>
      <c r="M26">
        <v>1</v>
      </c>
      <c r="N26">
        <v>2</v>
      </c>
      <c r="O26" t="s">
        <v>59</v>
      </c>
      <c r="P26">
        <v>3</v>
      </c>
      <c r="Q26" t="s">
        <v>50</v>
      </c>
      <c r="R26">
        <v>1</v>
      </c>
      <c r="S26" t="s">
        <v>55</v>
      </c>
      <c r="T26" t="s">
        <v>54</v>
      </c>
      <c r="U26">
        <v>2</v>
      </c>
      <c r="V26" t="s">
        <v>84</v>
      </c>
      <c r="W26">
        <v>1</v>
      </c>
      <c r="X26">
        <v>2</v>
      </c>
      <c r="Y26">
        <v>-2</v>
      </c>
      <c r="Z26">
        <v>2</v>
      </c>
      <c r="AA26">
        <v>-1</v>
      </c>
      <c r="AB26">
        <v>2</v>
      </c>
      <c r="AC26">
        <v>0</v>
      </c>
      <c r="AD26">
        <v>1</v>
      </c>
      <c r="AE26">
        <v>2</v>
      </c>
      <c r="AF26">
        <v>1</v>
      </c>
      <c r="AG26">
        <v>2</v>
      </c>
      <c r="AH26">
        <v>2</v>
      </c>
      <c r="AI26">
        <v>1</v>
      </c>
      <c r="AJ26">
        <v>1</v>
      </c>
      <c r="AK26">
        <v>0</v>
      </c>
      <c r="AL26">
        <v>2</v>
      </c>
      <c r="AM26">
        <v>0</v>
      </c>
      <c r="AN26">
        <v>1</v>
      </c>
      <c r="AO26">
        <v>-1</v>
      </c>
      <c r="AP26">
        <v>2</v>
      </c>
      <c r="AQ26">
        <v>1</v>
      </c>
      <c r="AR26" t="s">
        <v>210</v>
      </c>
      <c r="AS26" t="s">
        <v>212</v>
      </c>
      <c r="AT26" t="s">
        <v>211</v>
      </c>
      <c r="AU26" t="s">
        <v>213</v>
      </c>
      <c r="AV26">
        <f>Table242675[[#This Row],[Lego Q1]]-Table242675[[#This Row],[Discussive Q1]]</f>
        <v>4</v>
      </c>
      <c r="AW26">
        <f>Table242675[[#This Row],[Lego Q2]]-Table242675[[#This Row],[Discussive Q2]]</f>
        <v>3</v>
      </c>
      <c r="AX26">
        <f>Table242675[[#This Row],[Lego Q3]]-Table242675[[#This Row],[Discussive Q3]]</f>
        <v>2</v>
      </c>
      <c r="AY26">
        <f>Table242675[[#This Row],[Lego Q4]]-Table242675[[#This Row],[Discussive Q4]]</f>
        <v>-1</v>
      </c>
      <c r="AZ26">
        <f>Table242675[[#This Row],[Lego Q5]]-Table242675[[#This Row],[Discussive Q5]]</f>
        <v>-1</v>
      </c>
      <c r="BA26">
        <f>Table242675[[#This Row],[Lego Q6]]-Table242675[[#This Row],[Discussive Q6]]</f>
        <v>1</v>
      </c>
      <c r="BB26">
        <f>Table242675[[#This Row],[Lego Q7]]-Table242675[[#This Row],[Discussive Q7]]</f>
        <v>1</v>
      </c>
      <c r="BC26">
        <f>Table242675[[#This Row],[Lego Q8]]-Table242675[[#This Row],[Discussive Q8]]</f>
        <v>2</v>
      </c>
      <c r="BD26">
        <f>Table242675[[#This Row],[Lego Q9]]-Table242675[[#This Row],[Discussive Q9]]</f>
        <v>2</v>
      </c>
      <c r="BE26">
        <f>Table242675[[#This Row],[Lego Q10]]-Table242675[[#This Row],[Discussive Q10]]</f>
        <v>1</v>
      </c>
    </row>
    <row r="27" spans="1:57">
      <c r="A27">
        <v>51</v>
      </c>
      <c r="B27">
        <v>5</v>
      </c>
      <c r="C27" t="s">
        <v>45</v>
      </c>
      <c r="D27">
        <v>20</v>
      </c>
      <c r="E27" t="s">
        <v>71</v>
      </c>
      <c r="F27">
        <v>2</v>
      </c>
      <c r="G27" t="s">
        <v>79</v>
      </c>
      <c r="H27">
        <v>2</v>
      </c>
      <c r="I27" t="s">
        <v>47</v>
      </c>
      <c r="J27" t="s">
        <v>48</v>
      </c>
      <c r="K27">
        <v>1</v>
      </c>
      <c r="M27">
        <v>2</v>
      </c>
      <c r="N27">
        <v>3</v>
      </c>
      <c r="O27" t="s">
        <v>59</v>
      </c>
      <c r="P27">
        <v>2</v>
      </c>
      <c r="Q27" t="s">
        <v>50</v>
      </c>
      <c r="R27">
        <v>1</v>
      </c>
      <c r="S27" t="s">
        <v>55</v>
      </c>
      <c r="T27" t="s">
        <v>54</v>
      </c>
      <c r="U27">
        <v>2</v>
      </c>
      <c r="V27" t="s">
        <v>84</v>
      </c>
      <c r="W27">
        <v>1</v>
      </c>
      <c r="X27">
        <v>1</v>
      </c>
      <c r="Y27">
        <v>-1</v>
      </c>
      <c r="Z27">
        <v>1</v>
      </c>
      <c r="AA27">
        <v>-2</v>
      </c>
      <c r="AB27">
        <v>1</v>
      </c>
      <c r="AC27">
        <v>0</v>
      </c>
      <c r="AD27">
        <v>1</v>
      </c>
      <c r="AE27">
        <v>1</v>
      </c>
      <c r="AF27">
        <v>0</v>
      </c>
      <c r="AG27">
        <v>0</v>
      </c>
      <c r="AH27">
        <v>2</v>
      </c>
      <c r="AI27">
        <v>-1</v>
      </c>
      <c r="AJ27">
        <v>1</v>
      </c>
      <c r="AK27">
        <v>-1</v>
      </c>
      <c r="AL27">
        <v>-1</v>
      </c>
      <c r="AM27">
        <v>-1</v>
      </c>
      <c r="AN27">
        <v>1</v>
      </c>
      <c r="AO27">
        <v>-1</v>
      </c>
      <c r="AP27">
        <v>1</v>
      </c>
      <c r="AQ27">
        <v>-2</v>
      </c>
      <c r="AR27" t="s">
        <v>214</v>
      </c>
      <c r="AS27" t="s">
        <v>216</v>
      </c>
      <c r="AT27" t="s">
        <v>215</v>
      </c>
      <c r="AU27" t="s">
        <v>217</v>
      </c>
      <c r="AV27">
        <f>Table242675[[#This Row],[Lego Q1]]-Table242675[[#This Row],[Discussive Q1]]</f>
        <v>2</v>
      </c>
      <c r="AW27">
        <f>Table242675[[#This Row],[Lego Q2]]-Table242675[[#This Row],[Discussive Q2]]</f>
        <v>3</v>
      </c>
      <c r="AX27">
        <f>Table242675[[#This Row],[Lego Q3]]-Table242675[[#This Row],[Discussive Q3]]</f>
        <v>1</v>
      </c>
      <c r="AY27">
        <f>Table242675[[#This Row],[Lego Q4]]-Table242675[[#This Row],[Discussive Q4]]</f>
        <v>0</v>
      </c>
      <c r="AZ27">
        <f>Table242675[[#This Row],[Lego Q5]]-Table242675[[#This Row],[Discussive Q5]]</f>
        <v>0</v>
      </c>
      <c r="BA27">
        <f>Table242675[[#This Row],[Lego Q6]]-Table242675[[#This Row],[Discussive Q6]]</f>
        <v>3</v>
      </c>
      <c r="BB27">
        <f>Table242675[[#This Row],[Lego Q7]]-Table242675[[#This Row],[Discussive Q7]]</f>
        <v>2</v>
      </c>
      <c r="BC27">
        <f>Table242675[[#This Row],[Lego Q8]]-Table242675[[#This Row],[Discussive Q8]]</f>
        <v>0</v>
      </c>
      <c r="BD27">
        <f>Table242675[[#This Row],[Lego Q9]]-Table242675[[#This Row],[Discussive Q9]]</f>
        <v>2</v>
      </c>
      <c r="BE27">
        <f>Table242675[[#This Row],[Lego Q10]]-Table242675[[#This Row],[Discussive Q10]]</f>
        <v>3</v>
      </c>
    </row>
    <row r="28" spans="1:57">
      <c r="A28">
        <v>52</v>
      </c>
      <c r="B28">
        <v>5</v>
      </c>
      <c r="C28" t="s">
        <v>45</v>
      </c>
      <c r="D28">
        <v>21</v>
      </c>
      <c r="E28" t="s">
        <v>71</v>
      </c>
      <c r="F28">
        <v>2</v>
      </c>
      <c r="G28" t="s">
        <v>79</v>
      </c>
      <c r="H28">
        <v>2</v>
      </c>
      <c r="I28" t="s">
        <v>47</v>
      </c>
      <c r="J28" t="s">
        <v>48</v>
      </c>
      <c r="K28">
        <v>1</v>
      </c>
      <c r="M28">
        <v>1</v>
      </c>
      <c r="N28">
        <v>2</v>
      </c>
      <c r="O28" t="s">
        <v>59</v>
      </c>
      <c r="P28">
        <v>0</v>
      </c>
      <c r="Q28" t="s">
        <v>50</v>
      </c>
      <c r="R28">
        <v>1</v>
      </c>
      <c r="S28" t="s">
        <v>55</v>
      </c>
      <c r="T28" t="s">
        <v>54</v>
      </c>
      <c r="U28">
        <v>2</v>
      </c>
      <c r="V28" t="s">
        <v>84</v>
      </c>
      <c r="W28">
        <v>1</v>
      </c>
      <c r="X28">
        <v>1</v>
      </c>
      <c r="Y28">
        <v>1</v>
      </c>
      <c r="Z28">
        <v>1</v>
      </c>
      <c r="AA28">
        <v>2</v>
      </c>
      <c r="AB28">
        <v>2</v>
      </c>
      <c r="AC28">
        <v>2</v>
      </c>
      <c r="AD28">
        <v>1</v>
      </c>
      <c r="AE28">
        <v>2</v>
      </c>
      <c r="AF28">
        <v>-1</v>
      </c>
      <c r="AG28">
        <v>1</v>
      </c>
      <c r="AH28">
        <v>1</v>
      </c>
      <c r="AI28">
        <v>1</v>
      </c>
      <c r="AJ28">
        <v>0</v>
      </c>
      <c r="AK28">
        <v>0</v>
      </c>
      <c r="AL28">
        <v>1</v>
      </c>
      <c r="AM28">
        <v>2</v>
      </c>
      <c r="AN28">
        <v>1</v>
      </c>
      <c r="AO28">
        <v>0</v>
      </c>
      <c r="AP28">
        <v>2</v>
      </c>
      <c r="AQ28">
        <v>2</v>
      </c>
      <c r="AR28" t="s">
        <v>218</v>
      </c>
      <c r="AS28" t="s">
        <v>220</v>
      </c>
      <c r="AT28" t="s">
        <v>219</v>
      </c>
      <c r="AU28" t="s">
        <v>221</v>
      </c>
      <c r="AV28">
        <f>Table242675[[#This Row],[Lego Q1]]-Table242675[[#This Row],[Discussive Q1]]</f>
        <v>0</v>
      </c>
      <c r="AW28">
        <f>Table242675[[#This Row],[Lego Q2]]-Table242675[[#This Row],[Discussive Q2]]</f>
        <v>-1</v>
      </c>
      <c r="AX28">
        <f>Table242675[[#This Row],[Lego Q3]]-Table242675[[#This Row],[Discussive Q3]]</f>
        <v>0</v>
      </c>
      <c r="AY28">
        <f>Table242675[[#This Row],[Lego Q4]]-Table242675[[#This Row],[Discussive Q4]]</f>
        <v>-1</v>
      </c>
      <c r="AZ28">
        <f>Table242675[[#This Row],[Lego Q5]]-Table242675[[#This Row],[Discussive Q5]]</f>
        <v>-2</v>
      </c>
      <c r="BA28">
        <f>Table242675[[#This Row],[Lego Q6]]-Table242675[[#This Row],[Discussive Q6]]</f>
        <v>0</v>
      </c>
      <c r="BB28">
        <f>Table242675[[#This Row],[Lego Q7]]-Table242675[[#This Row],[Discussive Q7]]</f>
        <v>0</v>
      </c>
      <c r="BC28">
        <f>Table242675[[#This Row],[Lego Q8]]-Table242675[[#This Row],[Discussive Q8]]</f>
        <v>-1</v>
      </c>
      <c r="BD28">
        <f>Table242675[[#This Row],[Lego Q9]]-Table242675[[#This Row],[Discussive Q9]]</f>
        <v>1</v>
      </c>
      <c r="BE28">
        <f>Table242675[[#This Row],[Lego Q10]]-Table242675[[#This Row],[Discussive Q10]]</f>
        <v>0</v>
      </c>
    </row>
    <row r="29" spans="1:57">
      <c r="A29">
        <v>53</v>
      </c>
      <c r="B29">
        <v>5</v>
      </c>
      <c r="C29" t="s">
        <v>45</v>
      </c>
      <c r="D29">
        <v>20</v>
      </c>
      <c r="E29" t="s">
        <v>71</v>
      </c>
      <c r="F29">
        <v>2</v>
      </c>
      <c r="G29" t="s">
        <v>79</v>
      </c>
      <c r="H29">
        <v>2</v>
      </c>
      <c r="I29" t="s">
        <v>47</v>
      </c>
      <c r="J29" t="s">
        <v>48</v>
      </c>
      <c r="K29">
        <v>1</v>
      </c>
      <c r="M29">
        <v>3</v>
      </c>
      <c r="N29">
        <v>3</v>
      </c>
      <c r="O29" t="s">
        <v>59</v>
      </c>
      <c r="P29">
        <v>3</v>
      </c>
      <c r="Q29" t="s">
        <v>50</v>
      </c>
      <c r="R29">
        <v>1</v>
      </c>
      <c r="S29" t="s">
        <v>55</v>
      </c>
      <c r="T29" t="s">
        <v>54</v>
      </c>
      <c r="U29">
        <v>2</v>
      </c>
      <c r="V29" t="s">
        <v>84</v>
      </c>
      <c r="W29">
        <v>1</v>
      </c>
      <c r="X29">
        <v>1</v>
      </c>
      <c r="Y29">
        <v>-2</v>
      </c>
      <c r="Z29">
        <v>2</v>
      </c>
      <c r="AA29">
        <v>0</v>
      </c>
      <c r="AB29">
        <v>2</v>
      </c>
      <c r="AC29">
        <v>0</v>
      </c>
      <c r="AD29">
        <v>2</v>
      </c>
      <c r="AE29">
        <v>1</v>
      </c>
      <c r="AF29">
        <v>1</v>
      </c>
      <c r="AG29">
        <v>1</v>
      </c>
      <c r="AH29">
        <v>0</v>
      </c>
      <c r="AI29">
        <v>0</v>
      </c>
      <c r="AJ29">
        <v>2</v>
      </c>
      <c r="AK29">
        <v>-1</v>
      </c>
      <c r="AL29">
        <v>-1</v>
      </c>
      <c r="AM29">
        <v>-2</v>
      </c>
      <c r="AN29">
        <v>1</v>
      </c>
      <c r="AO29">
        <v>-2</v>
      </c>
      <c r="AP29">
        <v>0</v>
      </c>
      <c r="AQ29">
        <v>-1</v>
      </c>
      <c r="AR29" t="s">
        <v>222</v>
      </c>
      <c r="AS29" t="s">
        <v>223</v>
      </c>
      <c r="AU29" t="s">
        <v>224</v>
      </c>
      <c r="AV29">
        <f>Table242675[[#This Row],[Lego Q1]]-Table242675[[#This Row],[Discussive Q1]]</f>
        <v>3</v>
      </c>
      <c r="AW29">
        <f>Table242675[[#This Row],[Lego Q2]]-Table242675[[#This Row],[Discussive Q2]]</f>
        <v>2</v>
      </c>
      <c r="AX29">
        <f>Table242675[[#This Row],[Lego Q3]]-Table242675[[#This Row],[Discussive Q3]]</f>
        <v>2</v>
      </c>
      <c r="AY29">
        <f>Table242675[[#This Row],[Lego Q4]]-Table242675[[#This Row],[Discussive Q4]]</f>
        <v>1</v>
      </c>
      <c r="AZ29">
        <f>Table242675[[#This Row],[Lego Q5]]-Table242675[[#This Row],[Discussive Q5]]</f>
        <v>0</v>
      </c>
      <c r="BA29">
        <f>Table242675[[#This Row],[Lego Q6]]-Table242675[[#This Row],[Discussive Q6]]</f>
        <v>0</v>
      </c>
      <c r="BB29">
        <f>Table242675[[#This Row],[Lego Q7]]-Table242675[[#This Row],[Discussive Q7]]</f>
        <v>3</v>
      </c>
      <c r="BC29">
        <f>Table242675[[#This Row],[Lego Q8]]-Table242675[[#This Row],[Discussive Q8]]</f>
        <v>1</v>
      </c>
      <c r="BD29">
        <f>Table242675[[#This Row],[Lego Q9]]-Table242675[[#This Row],[Discussive Q9]]</f>
        <v>3</v>
      </c>
      <c r="BE29">
        <f>Table242675[[#This Row],[Lego Q10]]-Table242675[[#This Row],[Discussive Q10]]</f>
        <v>1</v>
      </c>
    </row>
    <row r="30" spans="1:57">
      <c r="A30">
        <v>2</v>
      </c>
      <c r="B30">
        <v>4</v>
      </c>
      <c r="C30" t="s">
        <v>45</v>
      </c>
      <c r="D30">
        <v>20</v>
      </c>
      <c r="E30" t="s">
        <v>58</v>
      </c>
      <c r="F30">
        <v>1</v>
      </c>
      <c r="G30" t="s">
        <v>46</v>
      </c>
      <c r="I30" t="s">
        <v>47</v>
      </c>
      <c r="J30" t="s">
        <v>48</v>
      </c>
      <c r="K30">
        <v>1</v>
      </c>
      <c r="M30">
        <v>1</v>
      </c>
      <c r="N30">
        <v>2</v>
      </c>
      <c r="O30" t="s">
        <v>59</v>
      </c>
      <c r="P30">
        <v>3</v>
      </c>
      <c r="Q30" t="s">
        <v>50</v>
      </c>
      <c r="R30">
        <v>1</v>
      </c>
      <c r="S30" t="s">
        <v>51</v>
      </c>
      <c r="T30" t="s">
        <v>54</v>
      </c>
      <c r="U30">
        <v>2</v>
      </c>
      <c r="V30" t="s">
        <v>55</v>
      </c>
      <c r="W30">
        <v>1</v>
      </c>
      <c r="X30">
        <v>0</v>
      </c>
      <c r="Y30">
        <v>-1</v>
      </c>
      <c r="Z30">
        <v>1</v>
      </c>
      <c r="AA30">
        <v>-2</v>
      </c>
      <c r="AB30">
        <v>1</v>
      </c>
      <c r="AC30">
        <v>1</v>
      </c>
      <c r="AD30">
        <v>0</v>
      </c>
      <c r="AE30">
        <v>0</v>
      </c>
      <c r="AF30">
        <v>0</v>
      </c>
      <c r="AG30">
        <v>1</v>
      </c>
      <c r="AH30">
        <v>1</v>
      </c>
      <c r="AI30">
        <v>0</v>
      </c>
      <c r="AJ30">
        <v>1</v>
      </c>
      <c r="AK30">
        <v>1</v>
      </c>
      <c r="AL30">
        <v>1</v>
      </c>
      <c r="AM30">
        <v>0</v>
      </c>
      <c r="AN30">
        <v>1</v>
      </c>
      <c r="AO30">
        <v>-1</v>
      </c>
      <c r="AP30">
        <v>0</v>
      </c>
      <c r="AQ30">
        <v>0</v>
      </c>
      <c r="AR30" t="s">
        <v>60</v>
      </c>
      <c r="AS30" t="s">
        <v>62</v>
      </c>
      <c r="AT30" t="s">
        <v>61</v>
      </c>
      <c r="AU30" t="s">
        <v>63</v>
      </c>
      <c r="AV30">
        <f>Table242675[[#This Row],[Lego Q1]]-Table242675[[#This Row],[Discussive Q1]]</f>
        <v>1</v>
      </c>
      <c r="AW30">
        <f>Table242675[[#This Row],[Lego Q2]]-Table242675[[#This Row],[Discussive Q2]]</f>
        <v>3</v>
      </c>
      <c r="AX30">
        <f>Table242675[[#This Row],[Lego Q3]]-Table242675[[#This Row],[Discussive Q3]]</f>
        <v>0</v>
      </c>
      <c r="AY30">
        <f>Table242675[[#This Row],[Lego Q4]]-Table242675[[#This Row],[Discussive Q4]]</f>
        <v>0</v>
      </c>
      <c r="AZ30">
        <f>Table242675[[#This Row],[Lego Q5]]-Table242675[[#This Row],[Discussive Q5]]</f>
        <v>-1</v>
      </c>
      <c r="BA30">
        <f>Table242675[[#This Row],[Lego Q6]]-Table242675[[#This Row],[Discussive Q6]]</f>
        <v>1</v>
      </c>
      <c r="BB30">
        <f>Table242675[[#This Row],[Lego Q7]]-Table242675[[#This Row],[Discussive Q7]]</f>
        <v>0</v>
      </c>
      <c r="BC30">
        <f>Table242675[[#This Row],[Lego Q8]]-Table242675[[#This Row],[Discussive Q8]]</f>
        <v>1</v>
      </c>
      <c r="BD30">
        <f>Table242675[[#This Row],[Lego Q9]]-Table242675[[#This Row],[Discussive Q9]]</f>
        <v>2</v>
      </c>
      <c r="BE30">
        <f>Table242675[[#This Row],[Lego Q10]]-Table242675[[#This Row],[Discussive Q10]]</f>
        <v>0</v>
      </c>
    </row>
    <row r="31" spans="1:57">
      <c r="A31">
        <v>3</v>
      </c>
      <c r="B31">
        <v>4</v>
      </c>
      <c r="C31" t="s">
        <v>45</v>
      </c>
      <c r="D31">
        <v>21</v>
      </c>
      <c r="E31" t="s">
        <v>58</v>
      </c>
      <c r="F31">
        <v>1</v>
      </c>
      <c r="G31" t="s">
        <v>64</v>
      </c>
      <c r="H31">
        <v>1</v>
      </c>
      <c r="I31" t="s">
        <v>47</v>
      </c>
      <c r="J31" t="s">
        <v>48</v>
      </c>
      <c r="K31">
        <v>1</v>
      </c>
      <c r="M31">
        <v>2</v>
      </c>
      <c r="N31">
        <v>3</v>
      </c>
      <c r="O31" t="s">
        <v>59</v>
      </c>
      <c r="P31">
        <v>3</v>
      </c>
      <c r="Q31" t="s">
        <v>50</v>
      </c>
      <c r="R31">
        <v>1</v>
      </c>
      <c r="S31" t="s">
        <v>65</v>
      </c>
      <c r="T31" t="s">
        <v>54</v>
      </c>
      <c r="U31">
        <v>2</v>
      </c>
      <c r="V31" t="s">
        <v>67</v>
      </c>
      <c r="W31">
        <v>1</v>
      </c>
      <c r="X31">
        <v>1</v>
      </c>
      <c r="Y31">
        <v>1</v>
      </c>
      <c r="Z31">
        <v>1</v>
      </c>
      <c r="AA31">
        <v>0</v>
      </c>
      <c r="AB31">
        <v>2</v>
      </c>
      <c r="AC31">
        <v>1</v>
      </c>
      <c r="AD31">
        <v>1</v>
      </c>
      <c r="AE31">
        <v>0</v>
      </c>
      <c r="AF31">
        <v>1</v>
      </c>
      <c r="AG31">
        <v>1</v>
      </c>
      <c r="AH31">
        <v>1</v>
      </c>
      <c r="AI31">
        <v>-1</v>
      </c>
      <c r="AJ31">
        <v>0</v>
      </c>
      <c r="AK31">
        <v>0</v>
      </c>
      <c r="AL31">
        <v>1</v>
      </c>
      <c r="AM31">
        <v>-1</v>
      </c>
      <c r="AN31">
        <v>-1</v>
      </c>
      <c r="AO31">
        <v>0</v>
      </c>
      <c r="AP31">
        <v>0</v>
      </c>
      <c r="AQ31">
        <v>0</v>
      </c>
      <c r="AR31" t="s">
        <v>66</v>
      </c>
      <c r="AS31" t="s">
        <v>68</v>
      </c>
      <c r="AV31">
        <f>Table242675[[#This Row],[Lego Q1]]-Table242675[[#This Row],[Discussive Q1]]</f>
        <v>0</v>
      </c>
      <c r="AW31">
        <f>Table242675[[#This Row],[Lego Q2]]-Table242675[[#This Row],[Discussive Q2]]</f>
        <v>1</v>
      </c>
      <c r="AX31">
        <f>Table242675[[#This Row],[Lego Q3]]-Table242675[[#This Row],[Discussive Q3]]</f>
        <v>1</v>
      </c>
      <c r="AY31">
        <f>Table242675[[#This Row],[Lego Q4]]-Table242675[[#This Row],[Discussive Q4]]</f>
        <v>1</v>
      </c>
      <c r="AZ31">
        <f>Table242675[[#This Row],[Lego Q5]]-Table242675[[#This Row],[Discussive Q5]]</f>
        <v>0</v>
      </c>
      <c r="BA31">
        <f>Table242675[[#This Row],[Lego Q6]]-Table242675[[#This Row],[Discussive Q6]]</f>
        <v>2</v>
      </c>
      <c r="BB31">
        <f>Table242675[[#This Row],[Lego Q7]]-Table242675[[#This Row],[Discussive Q7]]</f>
        <v>0</v>
      </c>
      <c r="BC31">
        <f>Table242675[[#This Row],[Lego Q8]]-Table242675[[#This Row],[Discussive Q8]]</f>
        <v>2</v>
      </c>
      <c r="BD31">
        <f>Table242675[[#This Row],[Lego Q9]]-Table242675[[#This Row],[Discussive Q9]]</f>
        <v>-1</v>
      </c>
      <c r="BE31">
        <f>Table242675[[#This Row],[Lego Q10]]-Table242675[[#This Row],[Discussive Q10]]</f>
        <v>0</v>
      </c>
    </row>
    <row r="32" spans="1:57">
      <c r="A32">
        <v>4</v>
      </c>
      <c r="B32">
        <v>4</v>
      </c>
      <c r="C32" t="s">
        <v>45</v>
      </c>
      <c r="D32">
        <v>19</v>
      </c>
      <c r="E32" t="s">
        <v>58</v>
      </c>
      <c r="F32">
        <v>1</v>
      </c>
      <c r="G32" t="s">
        <v>64</v>
      </c>
      <c r="H32">
        <v>1</v>
      </c>
      <c r="I32" t="s">
        <v>47</v>
      </c>
      <c r="J32" t="s">
        <v>48</v>
      </c>
      <c r="K32">
        <v>1</v>
      </c>
      <c r="M32">
        <v>3</v>
      </c>
      <c r="N32">
        <v>3</v>
      </c>
      <c r="O32" t="s">
        <v>59</v>
      </c>
      <c r="P32">
        <v>3</v>
      </c>
      <c r="Q32" t="s">
        <v>50</v>
      </c>
      <c r="R32">
        <v>1</v>
      </c>
      <c r="S32" t="s">
        <v>65</v>
      </c>
      <c r="T32" t="s">
        <v>54</v>
      </c>
      <c r="U32">
        <v>2</v>
      </c>
      <c r="V32" t="s">
        <v>67</v>
      </c>
      <c r="W32">
        <v>1</v>
      </c>
      <c r="X32">
        <v>1</v>
      </c>
      <c r="Y32">
        <v>1</v>
      </c>
      <c r="Z32">
        <v>1</v>
      </c>
      <c r="AA32">
        <v>1</v>
      </c>
      <c r="AB32">
        <v>2</v>
      </c>
      <c r="AC32">
        <v>3</v>
      </c>
      <c r="AD32">
        <v>1</v>
      </c>
      <c r="AE32">
        <v>1</v>
      </c>
      <c r="AF32">
        <v>1</v>
      </c>
      <c r="AG32">
        <v>1</v>
      </c>
      <c r="AH32">
        <v>0</v>
      </c>
      <c r="AI32">
        <v>0</v>
      </c>
      <c r="AJ32">
        <v>1</v>
      </c>
      <c r="AK32">
        <v>0</v>
      </c>
      <c r="AL32">
        <v>1</v>
      </c>
      <c r="AM32">
        <v>0</v>
      </c>
      <c r="AN32">
        <v>0</v>
      </c>
      <c r="AO32">
        <v>0</v>
      </c>
      <c r="AP32">
        <v>0</v>
      </c>
      <c r="AQ32">
        <v>0</v>
      </c>
      <c r="AR32" t="s">
        <v>69</v>
      </c>
      <c r="AS32" t="s">
        <v>70</v>
      </c>
      <c r="AV32">
        <f>Table242675[[#This Row],[Lego Q1]]-Table242675[[#This Row],[Discussive Q1]]</f>
        <v>0</v>
      </c>
      <c r="AW32">
        <f>Table242675[[#This Row],[Lego Q2]]-Table242675[[#This Row],[Discussive Q2]]</f>
        <v>0</v>
      </c>
      <c r="AX32">
        <f>Table242675[[#This Row],[Lego Q3]]-Table242675[[#This Row],[Discussive Q3]]</f>
        <v>-1</v>
      </c>
      <c r="AY32">
        <f>Table242675[[#This Row],[Lego Q4]]-Table242675[[#This Row],[Discussive Q4]]</f>
        <v>0</v>
      </c>
      <c r="AZ32">
        <f>Table242675[[#This Row],[Lego Q5]]-Table242675[[#This Row],[Discussive Q5]]</f>
        <v>0</v>
      </c>
      <c r="BA32">
        <f>Table242675[[#This Row],[Lego Q6]]-Table242675[[#This Row],[Discussive Q6]]</f>
        <v>0</v>
      </c>
      <c r="BB32">
        <f>Table242675[[#This Row],[Lego Q7]]-Table242675[[#This Row],[Discussive Q7]]</f>
        <v>1</v>
      </c>
      <c r="BC32">
        <f>Table242675[[#This Row],[Lego Q8]]-Table242675[[#This Row],[Discussive Q8]]</f>
        <v>1</v>
      </c>
      <c r="BD32">
        <f>Table242675[[#This Row],[Lego Q9]]-Table242675[[#This Row],[Discussive Q9]]</f>
        <v>0</v>
      </c>
      <c r="BE32">
        <f>Table242675[[#This Row],[Lego Q10]]-Table242675[[#This Row],[Discussive Q10]]</f>
        <v>0</v>
      </c>
    </row>
    <row r="33" spans="1:57">
      <c r="A33">
        <v>9</v>
      </c>
      <c r="B33">
        <v>4</v>
      </c>
      <c r="C33" t="s">
        <v>45</v>
      </c>
      <c r="D33">
        <v>18</v>
      </c>
      <c r="E33" t="s">
        <v>58</v>
      </c>
      <c r="F33">
        <v>1</v>
      </c>
      <c r="G33" t="s">
        <v>64</v>
      </c>
      <c r="H33">
        <v>1</v>
      </c>
      <c r="I33" t="s">
        <v>47</v>
      </c>
      <c r="J33" t="s">
        <v>48</v>
      </c>
      <c r="K33">
        <v>1</v>
      </c>
      <c r="M33">
        <v>2</v>
      </c>
      <c r="N33">
        <v>2</v>
      </c>
      <c r="O33" t="s">
        <v>59</v>
      </c>
      <c r="P33">
        <v>3</v>
      </c>
      <c r="Q33" t="s">
        <v>50</v>
      </c>
      <c r="R33">
        <v>1</v>
      </c>
      <c r="S33" t="s">
        <v>55</v>
      </c>
      <c r="T33" t="s">
        <v>54</v>
      </c>
      <c r="U33">
        <v>2</v>
      </c>
      <c r="V33" t="s">
        <v>84</v>
      </c>
      <c r="W33">
        <v>1</v>
      </c>
      <c r="X33">
        <v>1</v>
      </c>
      <c r="Y33">
        <v>-3</v>
      </c>
      <c r="Z33">
        <v>1</v>
      </c>
      <c r="AA33">
        <v>-3</v>
      </c>
      <c r="AB33">
        <v>1</v>
      </c>
      <c r="AC33">
        <v>0</v>
      </c>
      <c r="AD33">
        <v>-2</v>
      </c>
      <c r="AE33">
        <v>-3</v>
      </c>
      <c r="AF33">
        <v>-1</v>
      </c>
      <c r="AG33">
        <v>-3</v>
      </c>
      <c r="AH33">
        <v>-1</v>
      </c>
      <c r="AI33">
        <v>-3</v>
      </c>
      <c r="AJ33">
        <v>0</v>
      </c>
      <c r="AK33">
        <v>-3</v>
      </c>
      <c r="AL33">
        <v>-3</v>
      </c>
      <c r="AM33">
        <v>-3</v>
      </c>
      <c r="AN33">
        <v>-2</v>
      </c>
      <c r="AO33">
        <v>-3</v>
      </c>
      <c r="AP33">
        <v>-2</v>
      </c>
      <c r="AQ33">
        <v>-3</v>
      </c>
      <c r="AR33" t="s">
        <v>89</v>
      </c>
      <c r="AS33" t="s">
        <v>91</v>
      </c>
      <c r="AT33" t="s">
        <v>90</v>
      </c>
      <c r="AU33" t="s">
        <v>92</v>
      </c>
      <c r="AV33">
        <f>Table242675[[#This Row],[Lego Q1]]-Table242675[[#This Row],[Discussive Q1]]</f>
        <v>4</v>
      </c>
      <c r="AW33">
        <f>Table242675[[#This Row],[Lego Q2]]-Table242675[[#This Row],[Discussive Q2]]</f>
        <v>4</v>
      </c>
      <c r="AX33">
        <f>Table242675[[#This Row],[Lego Q3]]-Table242675[[#This Row],[Discussive Q3]]</f>
        <v>1</v>
      </c>
      <c r="AY33">
        <f>Table242675[[#This Row],[Lego Q4]]-Table242675[[#This Row],[Discussive Q4]]</f>
        <v>1</v>
      </c>
      <c r="AZ33">
        <f>Table242675[[#This Row],[Lego Q5]]-Table242675[[#This Row],[Discussive Q5]]</f>
        <v>2</v>
      </c>
      <c r="BA33">
        <f>Table242675[[#This Row],[Lego Q6]]-Table242675[[#This Row],[Discussive Q6]]</f>
        <v>2</v>
      </c>
      <c r="BB33">
        <f>Table242675[[#This Row],[Lego Q7]]-Table242675[[#This Row],[Discussive Q7]]</f>
        <v>3</v>
      </c>
      <c r="BC33">
        <f>Table242675[[#This Row],[Lego Q8]]-Table242675[[#This Row],[Discussive Q8]]</f>
        <v>0</v>
      </c>
      <c r="BD33">
        <f>Table242675[[#This Row],[Lego Q9]]-Table242675[[#This Row],[Discussive Q9]]</f>
        <v>1</v>
      </c>
      <c r="BE33">
        <f>Table242675[[#This Row],[Lego Q10]]-Table242675[[#This Row],[Discussive Q10]]</f>
        <v>1</v>
      </c>
    </row>
    <row r="34" spans="1:57">
      <c r="A34">
        <v>16</v>
      </c>
      <c r="B34">
        <v>4</v>
      </c>
      <c r="C34" t="s">
        <v>45</v>
      </c>
      <c r="D34">
        <v>21</v>
      </c>
      <c r="E34" t="s">
        <v>58</v>
      </c>
      <c r="F34">
        <v>1</v>
      </c>
      <c r="G34" t="s">
        <v>64</v>
      </c>
      <c r="H34">
        <v>1</v>
      </c>
      <c r="I34" t="s">
        <v>105</v>
      </c>
      <c r="J34" t="s">
        <v>48</v>
      </c>
      <c r="K34">
        <v>1</v>
      </c>
      <c r="M34">
        <v>0</v>
      </c>
      <c r="N34">
        <v>2</v>
      </c>
      <c r="O34" t="s">
        <v>59</v>
      </c>
      <c r="P34">
        <v>3</v>
      </c>
      <c r="Q34" t="s">
        <v>50</v>
      </c>
      <c r="R34">
        <v>1</v>
      </c>
      <c r="S34" t="s">
        <v>84</v>
      </c>
      <c r="T34" t="s">
        <v>54</v>
      </c>
      <c r="U34">
        <v>2</v>
      </c>
      <c r="V34" t="s">
        <v>65</v>
      </c>
      <c r="W34">
        <v>1</v>
      </c>
      <c r="X34">
        <v>2</v>
      </c>
      <c r="Y34">
        <v>-1</v>
      </c>
      <c r="Z34">
        <v>3</v>
      </c>
      <c r="AA34">
        <v>-1</v>
      </c>
      <c r="AB34">
        <v>1</v>
      </c>
      <c r="AC34">
        <v>1</v>
      </c>
      <c r="AD34">
        <v>2</v>
      </c>
      <c r="AE34">
        <v>0</v>
      </c>
      <c r="AF34">
        <v>3</v>
      </c>
      <c r="AG34">
        <v>-2</v>
      </c>
      <c r="AH34">
        <v>2</v>
      </c>
      <c r="AI34">
        <v>-1</v>
      </c>
      <c r="AJ34">
        <v>2</v>
      </c>
      <c r="AK34">
        <v>-2</v>
      </c>
      <c r="AL34">
        <v>1</v>
      </c>
      <c r="AM34">
        <v>0</v>
      </c>
      <c r="AN34">
        <v>0</v>
      </c>
      <c r="AO34">
        <v>0</v>
      </c>
      <c r="AP34">
        <v>1</v>
      </c>
      <c r="AQ34">
        <v>-2</v>
      </c>
      <c r="AR34" t="s">
        <v>106</v>
      </c>
      <c r="AS34" t="s">
        <v>108</v>
      </c>
      <c r="AT34" t="s">
        <v>107</v>
      </c>
      <c r="AU34" t="s">
        <v>109</v>
      </c>
      <c r="AV34">
        <f>Table242675[[#This Row],[Lego Q1]]-Table242675[[#This Row],[Discussive Q1]]</f>
        <v>3</v>
      </c>
      <c r="AW34">
        <f>Table242675[[#This Row],[Lego Q2]]-Table242675[[#This Row],[Discussive Q2]]</f>
        <v>4</v>
      </c>
      <c r="AX34">
        <f>Table242675[[#This Row],[Lego Q3]]-Table242675[[#This Row],[Discussive Q3]]</f>
        <v>0</v>
      </c>
      <c r="AY34">
        <f>Table242675[[#This Row],[Lego Q4]]-Table242675[[#This Row],[Discussive Q4]]</f>
        <v>2</v>
      </c>
      <c r="AZ34">
        <f>Table242675[[#This Row],[Lego Q5]]-Table242675[[#This Row],[Discussive Q5]]</f>
        <v>5</v>
      </c>
      <c r="BA34">
        <f>Table242675[[#This Row],[Lego Q6]]-Table242675[[#This Row],[Discussive Q6]]</f>
        <v>3</v>
      </c>
      <c r="BB34">
        <f>Table242675[[#This Row],[Lego Q7]]-Table242675[[#This Row],[Discussive Q7]]</f>
        <v>4</v>
      </c>
      <c r="BC34">
        <f>Table242675[[#This Row],[Lego Q8]]-Table242675[[#This Row],[Discussive Q8]]</f>
        <v>1</v>
      </c>
      <c r="BD34">
        <f>Table242675[[#This Row],[Lego Q9]]-Table242675[[#This Row],[Discussive Q9]]</f>
        <v>0</v>
      </c>
      <c r="BE34">
        <f>Table242675[[#This Row],[Lego Q10]]-Table242675[[#This Row],[Discussive Q10]]</f>
        <v>3</v>
      </c>
    </row>
    <row r="35" spans="1:57">
      <c r="A35">
        <v>20</v>
      </c>
      <c r="B35">
        <v>4</v>
      </c>
      <c r="C35" t="s">
        <v>45</v>
      </c>
      <c r="D35">
        <v>19</v>
      </c>
      <c r="E35" t="s">
        <v>58</v>
      </c>
      <c r="F35">
        <v>1</v>
      </c>
      <c r="G35" t="s">
        <v>64</v>
      </c>
      <c r="H35">
        <v>1</v>
      </c>
      <c r="I35" t="s">
        <v>47</v>
      </c>
      <c r="J35" t="s">
        <v>48</v>
      </c>
      <c r="K35">
        <v>1</v>
      </c>
      <c r="M35">
        <v>2</v>
      </c>
      <c r="N35">
        <v>2</v>
      </c>
      <c r="O35" t="s">
        <v>59</v>
      </c>
      <c r="P35">
        <v>3</v>
      </c>
      <c r="Q35" t="s">
        <v>50</v>
      </c>
      <c r="R35">
        <v>1</v>
      </c>
      <c r="S35" t="s">
        <v>51</v>
      </c>
      <c r="T35" t="s">
        <v>54</v>
      </c>
      <c r="U35">
        <v>2</v>
      </c>
      <c r="V35" t="s">
        <v>55</v>
      </c>
      <c r="W35">
        <v>1</v>
      </c>
      <c r="X35">
        <v>2</v>
      </c>
      <c r="Y35">
        <v>0</v>
      </c>
      <c r="Z35">
        <v>1</v>
      </c>
      <c r="AA35">
        <v>0</v>
      </c>
      <c r="AB35">
        <v>2</v>
      </c>
      <c r="AC35">
        <v>0</v>
      </c>
      <c r="AD35">
        <v>1</v>
      </c>
      <c r="AE35">
        <v>0</v>
      </c>
      <c r="AF35">
        <v>1</v>
      </c>
      <c r="AG35">
        <v>0</v>
      </c>
      <c r="AH35">
        <v>1</v>
      </c>
      <c r="AI35">
        <v>0</v>
      </c>
      <c r="AJ35">
        <v>2</v>
      </c>
      <c r="AK35">
        <v>0</v>
      </c>
      <c r="AL35">
        <v>2</v>
      </c>
      <c r="AM35">
        <v>0</v>
      </c>
      <c r="AN35">
        <v>2</v>
      </c>
      <c r="AO35">
        <v>0</v>
      </c>
      <c r="AP35">
        <v>2</v>
      </c>
      <c r="AQ35">
        <v>0</v>
      </c>
      <c r="AR35" t="s">
        <v>110</v>
      </c>
      <c r="AS35" t="s">
        <v>122</v>
      </c>
      <c r="AT35" t="s">
        <v>121</v>
      </c>
      <c r="AV35">
        <f>Table242675[[#This Row],[Lego Q1]]-Table242675[[#This Row],[Discussive Q1]]</f>
        <v>2</v>
      </c>
      <c r="AW35">
        <f>Table242675[[#This Row],[Lego Q2]]-Table242675[[#This Row],[Discussive Q2]]</f>
        <v>1</v>
      </c>
      <c r="AX35">
        <f>Table242675[[#This Row],[Lego Q3]]-Table242675[[#This Row],[Discussive Q3]]</f>
        <v>2</v>
      </c>
      <c r="AY35">
        <f>Table242675[[#This Row],[Lego Q4]]-Table242675[[#This Row],[Discussive Q4]]</f>
        <v>1</v>
      </c>
      <c r="AZ35">
        <f>Table242675[[#This Row],[Lego Q5]]-Table242675[[#This Row],[Discussive Q5]]</f>
        <v>1</v>
      </c>
      <c r="BA35">
        <f>Table242675[[#This Row],[Lego Q6]]-Table242675[[#This Row],[Discussive Q6]]</f>
        <v>1</v>
      </c>
      <c r="BB35">
        <f>Table242675[[#This Row],[Lego Q7]]-Table242675[[#This Row],[Discussive Q7]]</f>
        <v>2</v>
      </c>
      <c r="BC35">
        <f>Table242675[[#This Row],[Lego Q8]]-Table242675[[#This Row],[Discussive Q8]]</f>
        <v>2</v>
      </c>
      <c r="BD35">
        <f>Table242675[[#This Row],[Lego Q9]]-Table242675[[#This Row],[Discussive Q9]]</f>
        <v>2</v>
      </c>
      <c r="BE35">
        <f>Table242675[[#This Row],[Lego Q10]]-Table242675[[#This Row],[Discussive Q10]]</f>
        <v>2</v>
      </c>
    </row>
    <row r="36" spans="1:57">
      <c r="A36">
        <v>34</v>
      </c>
      <c r="B36">
        <v>5</v>
      </c>
      <c r="C36" t="s">
        <v>45</v>
      </c>
      <c r="D36">
        <v>20</v>
      </c>
      <c r="E36" t="s">
        <v>58</v>
      </c>
      <c r="F36">
        <v>1</v>
      </c>
      <c r="G36" t="s">
        <v>64</v>
      </c>
      <c r="H36">
        <v>1</v>
      </c>
      <c r="I36" t="s">
        <v>47</v>
      </c>
      <c r="J36" t="s">
        <v>48</v>
      </c>
      <c r="K36">
        <v>1</v>
      </c>
      <c r="M36">
        <v>3</v>
      </c>
      <c r="N36">
        <v>2</v>
      </c>
      <c r="O36" t="s">
        <v>49</v>
      </c>
      <c r="P36">
        <v>-2</v>
      </c>
      <c r="Q36" t="s">
        <v>50</v>
      </c>
      <c r="R36">
        <v>1</v>
      </c>
      <c r="S36" t="s">
        <v>84</v>
      </c>
      <c r="T36" t="s">
        <v>54</v>
      </c>
      <c r="U36">
        <v>2</v>
      </c>
      <c r="V36" t="s">
        <v>65</v>
      </c>
      <c r="W36">
        <v>1</v>
      </c>
      <c r="X36">
        <v>3</v>
      </c>
      <c r="Y36">
        <v>1</v>
      </c>
      <c r="Z36">
        <v>3</v>
      </c>
      <c r="AA36">
        <v>-1</v>
      </c>
      <c r="AB36">
        <v>3</v>
      </c>
      <c r="AC36">
        <v>2</v>
      </c>
      <c r="AD36">
        <v>2</v>
      </c>
      <c r="AE36">
        <v>2</v>
      </c>
      <c r="AF36">
        <v>2</v>
      </c>
      <c r="AG36">
        <v>-1</v>
      </c>
      <c r="AH36">
        <v>1</v>
      </c>
      <c r="AI36">
        <v>-2</v>
      </c>
      <c r="AJ36">
        <v>-1</v>
      </c>
      <c r="AK36">
        <v>-2</v>
      </c>
      <c r="AL36">
        <v>-1</v>
      </c>
      <c r="AM36">
        <v>-2</v>
      </c>
      <c r="AN36">
        <v>-1</v>
      </c>
      <c r="AO36">
        <v>-2</v>
      </c>
      <c r="AP36">
        <v>1</v>
      </c>
      <c r="AQ36">
        <v>-2</v>
      </c>
      <c r="AR36" t="s">
        <v>169</v>
      </c>
      <c r="AS36" t="s">
        <v>170</v>
      </c>
      <c r="AU36" t="s">
        <v>171</v>
      </c>
      <c r="AV36">
        <f>Table242675[[#This Row],[Lego Q1]]-Table242675[[#This Row],[Discussive Q1]]</f>
        <v>2</v>
      </c>
      <c r="AW36">
        <f>Table242675[[#This Row],[Lego Q2]]-Table242675[[#This Row],[Discussive Q2]]</f>
        <v>4</v>
      </c>
      <c r="AX36">
        <f>Table242675[[#This Row],[Lego Q3]]-Table242675[[#This Row],[Discussive Q3]]</f>
        <v>1</v>
      </c>
      <c r="AY36">
        <f>Table242675[[#This Row],[Lego Q4]]-Table242675[[#This Row],[Discussive Q4]]</f>
        <v>0</v>
      </c>
      <c r="AZ36">
        <f>Table242675[[#This Row],[Lego Q5]]-Table242675[[#This Row],[Discussive Q5]]</f>
        <v>3</v>
      </c>
      <c r="BA36">
        <f>Table242675[[#This Row],[Lego Q6]]-Table242675[[#This Row],[Discussive Q6]]</f>
        <v>3</v>
      </c>
      <c r="BB36">
        <f>Table242675[[#This Row],[Lego Q7]]-Table242675[[#This Row],[Discussive Q7]]</f>
        <v>1</v>
      </c>
      <c r="BC36">
        <f>Table242675[[#This Row],[Lego Q8]]-Table242675[[#This Row],[Discussive Q8]]</f>
        <v>1</v>
      </c>
      <c r="BD36">
        <f>Table242675[[#This Row],[Lego Q9]]-Table242675[[#This Row],[Discussive Q9]]</f>
        <v>1</v>
      </c>
      <c r="BE36">
        <f>Table242675[[#This Row],[Lego Q10]]-Table242675[[#This Row],[Discussive Q10]]</f>
        <v>3</v>
      </c>
    </row>
    <row r="37" spans="1:57">
      <c r="A37">
        <v>35</v>
      </c>
      <c r="B37">
        <v>5</v>
      </c>
      <c r="C37" t="s">
        <v>45</v>
      </c>
      <c r="D37">
        <v>19</v>
      </c>
      <c r="E37" t="s">
        <v>58</v>
      </c>
      <c r="F37">
        <v>1</v>
      </c>
      <c r="G37" t="s">
        <v>64</v>
      </c>
      <c r="H37">
        <v>1</v>
      </c>
      <c r="I37" t="s">
        <v>47</v>
      </c>
      <c r="J37" t="s">
        <v>48</v>
      </c>
      <c r="K37">
        <v>1</v>
      </c>
      <c r="M37">
        <v>0</v>
      </c>
      <c r="N37">
        <v>2</v>
      </c>
      <c r="O37" t="s">
        <v>59</v>
      </c>
      <c r="P37">
        <v>3</v>
      </c>
      <c r="Q37" t="s">
        <v>50</v>
      </c>
      <c r="R37">
        <v>1</v>
      </c>
      <c r="S37" t="s">
        <v>51</v>
      </c>
      <c r="T37" t="s">
        <v>54</v>
      </c>
      <c r="U37">
        <v>2</v>
      </c>
      <c r="V37" t="s">
        <v>55</v>
      </c>
      <c r="W37">
        <v>1</v>
      </c>
      <c r="X37">
        <v>2</v>
      </c>
      <c r="Y37">
        <v>-1</v>
      </c>
      <c r="Z37">
        <v>2</v>
      </c>
      <c r="AA37">
        <v>0</v>
      </c>
      <c r="AB37">
        <v>2</v>
      </c>
      <c r="AC37">
        <v>-1</v>
      </c>
      <c r="AD37">
        <v>1</v>
      </c>
      <c r="AE37">
        <v>2</v>
      </c>
      <c r="AF37">
        <v>3</v>
      </c>
      <c r="AG37">
        <v>2</v>
      </c>
      <c r="AH37">
        <v>1</v>
      </c>
      <c r="AI37">
        <v>-1</v>
      </c>
      <c r="AJ37">
        <v>1</v>
      </c>
      <c r="AK37">
        <v>1</v>
      </c>
      <c r="AL37">
        <v>2</v>
      </c>
      <c r="AM37">
        <v>1</v>
      </c>
      <c r="AN37">
        <v>1</v>
      </c>
      <c r="AO37">
        <v>1</v>
      </c>
      <c r="AP37">
        <v>2</v>
      </c>
      <c r="AQ37">
        <v>-1</v>
      </c>
      <c r="AR37" t="s">
        <v>172</v>
      </c>
      <c r="AS37" t="s">
        <v>174</v>
      </c>
      <c r="AT37" t="s">
        <v>173</v>
      </c>
      <c r="AU37" t="s">
        <v>175</v>
      </c>
      <c r="AV37">
        <f>Table242675[[#This Row],[Lego Q1]]-Table242675[[#This Row],[Discussive Q1]]</f>
        <v>3</v>
      </c>
      <c r="AW37">
        <f>Table242675[[#This Row],[Lego Q2]]-Table242675[[#This Row],[Discussive Q2]]</f>
        <v>2</v>
      </c>
      <c r="AX37">
        <f>Table242675[[#This Row],[Lego Q3]]-Table242675[[#This Row],[Discussive Q3]]</f>
        <v>3</v>
      </c>
      <c r="AY37">
        <f>Table242675[[#This Row],[Lego Q4]]-Table242675[[#This Row],[Discussive Q4]]</f>
        <v>-1</v>
      </c>
      <c r="AZ37">
        <f>Table242675[[#This Row],[Lego Q5]]-Table242675[[#This Row],[Discussive Q5]]</f>
        <v>1</v>
      </c>
      <c r="BA37">
        <f>Table242675[[#This Row],[Lego Q6]]-Table242675[[#This Row],[Discussive Q6]]</f>
        <v>2</v>
      </c>
      <c r="BB37">
        <f>Table242675[[#This Row],[Lego Q7]]-Table242675[[#This Row],[Discussive Q7]]</f>
        <v>0</v>
      </c>
      <c r="BC37">
        <f>Table242675[[#This Row],[Lego Q8]]-Table242675[[#This Row],[Discussive Q8]]</f>
        <v>1</v>
      </c>
      <c r="BD37">
        <f>Table242675[[#This Row],[Lego Q9]]-Table242675[[#This Row],[Discussive Q9]]</f>
        <v>0</v>
      </c>
      <c r="BE37">
        <f>Table242675[[#This Row],[Lego Q10]]-Table242675[[#This Row],[Discussive Q10]]</f>
        <v>3</v>
      </c>
    </row>
    <row r="38" spans="1:57">
      <c r="A38">
        <v>41</v>
      </c>
      <c r="B38">
        <v>5</v>
      </c>
      <c r="C38" t="s">
        <v>45</v>
      </c>
      <c r="D38">
        <v>20</v>
      </c>
      <c r="E38" t="s">
        <v>58</v>
      </c>
      <c r="F38">
        <v>1</v>
      </c>
      <c r="G38" t="s">
        <v>64</v>
      </c>
      <c r="H38">
        <v>1</v>
      </c>
      <c r="I38" t="s">
        <v>80</v>
      </c>
      <c r="J38" t="s">
        <v>48</v>
      </c>
      <c r="K38">
        <v>1</v>
      </c>
      <c r="M38">
        <v>1</v>
      </c>
      <c r="N38">
        <v>-1</v>
      </c>
      <c r="O38" t="s">
        <v>59</v>
      </c>
      <c r="P38">
        <v>0</v>
      </c>
      <c r="Q38" t="s">
        <v>50</v>
      </c>
      <c r="R38">
        <v>1</v>
      </c>
      <c r="S38" t="s">
        <v>51</v>
      </c>
      <c r="T38" t="s">
        <v>54</v>
      </c>
      <c r="U38">
        <v>2</v>
      </c>
      <c r="V38" t="s">
        <v>55</v>
      </c>
      <c r="W38">
        <v>1</v>
      </c>
      <c r="X38">
        <v>1</v>
      </c>
      <c r="Y38">
        <v>1</v>
      </c>
      <c r="Z38">
        <v>1</v>
      </c>
      <c r="AA38">
        <v>2</v>
      </c>
      <c r="AB38">
        <v>2</v>
      </c>
      <c r="AC38">
        <v>1</v>
      </c>
      <c r="AD38">
        <v>2</v>
      </c>
      <c r="AE38">
        <v>2</v>
      </c>
      <c r="AF38">
        <v>2</v>
      </c>
      <c r="AG38">
        <v>2</v>
      </c>
      <c r="AH38">
        <v>1</v>
      </c>
      <c r="AI38">
        <v>1</v>
      </c>
      <c r="AJ38">
        <v>1</v>
      </c>
      <c r="AK38">
        <v>2</v>
      </c>
      <c r="AL38">
        <v>2</v>
      </c>
      <c r="AM38">
        <v>1</v>
      </c>
      <c r="AN38">
        <v>1</v>
      </c>
      <c r="AO38">
        <v>2</v>
      </c>
      <c r="AP38">
        <v>2</v>
      </c>
      <c r="AQ38">
        <v>1</v>
      </c>
      <c r="AV38">
        <f>Table242675[[#This Row],[Lego Q1]]-Table242675[[#This Row],[Discussive Q1]]</f>
        <v>0</v>
      </c>
      <c r="AW38">
        <f>Table242675[[#This Row],[Lego Q2]]-Table242675[[#This Row],[Discussive Q2]]</f>
        <v>-1</v>
      </c>
      <c r="AX38">
        <f>Table242675[[#This Row],[Lego Q3]]-Table242675[[#This Row],[Discussive Q3]]</f>
        <v>1</v>
      </c>
      <c r="AY38">
        <f>Table242675[[#This Row],[Lego Q4]]-Table242675[[#This Row],[Discussive Q4]]</f>
        <v>0</v>
      </c>
      <c r="AZ38">
        <f>Table242675[[#This Row],[Lego Q5]]-Table242675[[#This Row],[Discussive Q5]]</f>
        <v>0</v>
      </c>
      <c r="BA38">
        <f>Table242675[[#This Row],[Lego Q6]]-Table242675[[#This Row],[Discussive Q6]]</f>
        <v>0</v>
      </c>
      <c r="BB38">
        <f>Table242675[[#This Row],[Lego Q7]]-Table242675[[#This Row],[Discussive Q7]]</f>
        <v>-1</v>
      </c>
      <c r="BC38">
        <f>Table242675[[#This Row],[Lego Q8]]-Table242675[[#This Row],[Discussive Q8]]</f>
        <v>1</v>
      </c>
      <c r="BD38">
        <f>Table242675[[#This Row],[Lego Q9]]-Table242675[[#This Row],[Discussive Q9]]</f>
        <v>-1</v>
      </c>
      <c r="BE38">
        <f>Table242675[[#This Row],[Lego Q10]]-Table242675[[#This Row],[Discussive Q10]]</f>
        <v>1</v>
      </c>
    </row>
    <row r="39" spans="1:57">
      <c r="A39">
        <v>1</v>
      </c>
      <c r="B39">
        <v>4</v>
      </c>
      <c r="C39" t="s">
        <v>45</v>
      </c>
      <c r="D39">
        <v>19</v>
      </c>
      <c r="E39" t="s">
        <v>46</v>
      </c>
      <c r="G39" t="s">
        <v>46</v>
      </c>
      <c r="I39" t="s">
        <v>47</v>
      </c>
      <c r="J39" t="s">
        <v>48</v>
      </c>
      <c r="K39">
        <v>1</v>
      </c>
      <c r="M39">
        <v>-1</v>
      </c>
      <c r="N39">
        <v>3</v>
      </c>
      <c r="O39" t="s">
        <v>49</v>
      </c>
      <c r="P39">
        <v>0</v>
      </c>
      <c r="Q39" t="s">
        <v>50</v>
      </c>
      <c r="R39">
        <v>1</v>
      </c>
      <c r="S39" t="s">
        <v>51</v>
      </c>
      <c r="T39" t="s">
        <v>54</v>
      </c>
      <c r="U39">
        <v>2</v>
      </c>
      <c r="V39" t="s">
        <v>55</v>
      </c>
      <c r="W39">
        <v>1</v>
      </c>
      <c r="X39">
        <v>-2</v>
      </c>
      <c r="Y39">
        <v>0</v>
      </c>
      <c r="Z39">
        <v>-2</v>
      </c>
      <c r="AA39">
        <v>-2</v>
      </c>
      <c r="AB39">
        <v>-2</v>
      </c>
      <c r="AC39">
        <v>-2</v>
      </c>
      <c r="AD39">
        <v>0</v>
      </c>
      <c r="AE39">
        <v>-2</v>
      </c>
      <c r="AF39">
        <v>-2</v>
      </c>
      <c r="AG39">
        <v>-2</v>
      </c>
      <c r="AH39">
        <v>-1</v>
      </c>
      <c r="AI39">
        <v>-3</v>
      </c>
      <c r="AJ39">
        <v>-2</v>
      </c>
      <c r="AK39">
        <v>-2</v>
      </c>
      <c r="AL39">
        <v>-2</v>
      </c>
      <c r="AM39">
        <v>-2</v>
      </c>
      <c r="AN39">
        <v>-3</v>
      </c>
      <c r="AO39">
        <v>-2</v>
      </c>
      <c r="AP39">
        <v>-2</v>
      </c>
      <c r="AQ39">
        <v>-2</v>
      </c>
      <c r="AR39" t="s">
        <v>52</v>
      </c>
      <c r="AS39" t="s">
        <v>56</v>
      </c>
      <c r="AT39" t="s">
        <v>53</v>
      </c>
      <c r="AU39" t="s">
        <v>57</v>
      </c>
      <c r="AV39">
        <f>Table242675[[#This Row],[Lego Q1]]-Table242675[[#This Row],[Discussive Q1]]</f>
        <v>-2</v>
      </c>
      <c r="AW39">
        <f>Table242675[[#This Row],[Lego Q2]]-Table242675[[#This Row],[Discussive Q2]]</f>
        <v>0</v>
      </c>
      <c r="AX39">
        <f>Table242675[[#This Row],[Lego Q3]]-Table242675[[#This Row],[Discussive Q3]]</f>
        <v>0</v>
      </c>
      <c r="AY39">
        <f>Table242675[[#This Row],[Lego Q4]]-Table242675[[#This Row],[Discussive Q4]]</f>
        <v>2</v>
      </c>
      <c r="AZ39">
        <f>Table242675[[#This Row],[Lego Q5]]-Table242675[[#This Row],[Discussive Q5]]</f>
        <v>0</v>
      </c>
      <c r="BA39">
        <f>Table242675[[#This Row],[Lego Q6]]-Table242675[[#This Row],[Discussive Q6]]</f>
        <v>2</v>
      </c>
      <c r="BB39">
        <f>Table242675[[#This Row],[Lego Q7]]-Table242675[[#This Row],[Discussive Q7]]</f>
        <v>0</v>
      </c>
      <c r="BC39">
        <f>Table242675[[#This Row],[Lego Q8]]-Table242675[[#This Row],[Discussive Q8]]</f>
        <v>0</v>
      </c>
      <c r="BD39">
        <f>Table242675[[#This Row],[Lego Q9]]-Table242675[[#This Row],[Discussive Q9]]</f>
        <v>-1</v>
      </c>
      <c r="BE39">
        <f>Table242675[[#This Row],[Lego Q10]]-Table242675[[#This Row],[Discussive Q10]]</f>
        <v>0</v>
      </c>
    </row>
    <row r="40" spans="1:57">
      <c r="A40">
        <v>21</v>
      </c>
      <c r="B40">
        <v>4</v>
      </c>
      <c r="C40" t="s">
        <v>123</v>
      </c>
      <c r="D40">
        <v>19</v>
      </c>
      <c r="E40" t="s">
        <v>71</v>
      </c>
      <c r="F40">
        <v>2</v>
      </c>
      <c r="G40" t="s">
        <v>79</v>
      </c>
      <c r="H40">
        <v>2</v>
      </c>
      <c r="I40" t="s">
        <v>47</v>
      </c>
      <c r="J40" t="s">
        <v>48</v>
      </c>
      <c r="K40">
        <v>1</v>
      </c>
      <c r="M40">
        <v>2</v>
      </c>
      <c r="N40">
        <v>2</v>
      </c>
      <c r="O40" t="s">
        <v>59</v>
      </c>
      <c r="P40">
        <v>0</v>
      </c>
      <c r="Q40" t="s">
        <v>124</v>
      </c>
      <c r="R40">
        <v>2</v>
      </c>
      <c r="S40" t="s">
        <v>84</v>
      </c>
      <c r="T40" t="s">
        <v>50</v>
      </c>
      <c r="U40">
        <v>1</v>
      </c>
      <c r="V40" t="s">
        <v>55</v>
      </c>
      <c r="W40">
        <v>2</v>
      </c>
      <c r="X40">
        <v>0</v>
      </c>
      <c r="Y40">
        <v>-3</v>
      </c>
      <c r="Z40">
        <v>2</v>
      </c>
      <c r="AA40">
        <v>0</v>
      </c>
      <c r="AB40">
        <v>2</v>
      </c>
      <c r="AC40">
        <v>2</v>
      </c>
      <c r="AD40">
        <v>2</v>
      </c>
      <c r="AE40">
        <v>1</v>
      </c>
      <c r="AF40">
        <v>2</v>
      </c>
      <c r="AG40">
        <v>1</v>
      </c>
      <c r="AH40">
        <v>1</v>
      </c>
      <c r="AI40">
        <v>1</v>
      </c>
      <c r="AJ40">
        <v>1</v>
      </c>
      <c r="AK40">
        <v>1</v>
      </c>
      <c r="AL40">
        <v>1</v>
      </c>
      <c r="AM40">
        <v>1</v>
      </c>
      <c r="AN40">
        <v>2</v>
      </c>
      <c r="AO40">
        <v>1</v>
      </c>
      <c r="AP40">
        <v>2</v>
      </c>
      <c r="AQ40">
        <v>1</v>
      </c>
      <c r="AR40" t="s">
        <v>126</v>
      </c>
      <c r="AS40" t="s">
        <v>125</v>
      </c>
      <c r="AT40" t="s">
        <v>127</v>
      </c>
      <c r="AV40">
        <f>Table242675[[#This Row],[Lego Q1]]-Table242675[[#This Row],[Discussive Q1]]</f>
        <v>3</v>
      </c>
      <c r="AW40">
        <f>Table242675[[#This Row],[Lego Q2]]-Table242675[[#This Row],[Discussive Q2]]</f>
        <v>2</v>
      </c>
      <c r="AX40">
        <f>Table242675[[#This Row],[Lego Q3]]-Table242675[[#This Row],[Discussive Q3]]</f>
        <v>0</v>
      </c>
      <c r="AY40">
        <f>Table242675[[#This Row],[Lego Q4]]-Table242675[[#This Row],[Discussive Q4]]</f>
        <v>1</v>
      </c>
      <c r="AZ40">
        <f>Table242675[[#This Row],[Lego Q5]]-Table242675[[#This Row],[Discussive Q5]]</f>
        <v>1</v>
      </c>
      <c r="BA40">
        <f>Table242675[[#This Row],[Lego Q6]]-Table242675[[#This Row],[Discussive Q6]]</f>
        <v>0</v>
      </c>
      <c r="BB40">
        <f>Table242675[[#This Row],[Lego Q7]]-Table242675[[#This Row],[Discussive Q7]]</f>
        <v>0</v>
      </c>
      <c r="BC40">
        <f>Table242675[[#This Row],[Lego Q8]]-Table242675[[#This Row],[Discussive Q8]]</f>
        <v>0</v>
      </c>
      <c r="BD40">
        <f>Table242675[[#This Row],[Lego Q9]]-Table242675[[#This Row],[Discussive Q9]]</f>
        <v>1</v>
      </c>
      <c r="BE40">
        <f>Table242675[[#This Row],[Lego Q10]]-Table242675[[#This Row],[Discussive Q10]]</f>
        <v>1</v>
      </c>
    </row>
    <row r="41" spans="1:57">
      <c r="A41">
        <v>22</v>
      </c>
      <c r="B41">
        <v>4</v>
      </c>
      <c r="C41" t="s">
        <v>123</v>
      </c>
      <c r="D41">
        <v>19</v>
      </c>
      <c r="E41" t="s">
        <v>71</v>
      </c>
      <c r="F41">
        <v>2</v>
      </c>
      <c r="G41" t="s">
        <v>79</v>
      </c>
      <c r="H41">
        <v>2</v>
      </c>
      <c r="I41" t="s">
        <v>47</v>
      </c>
      <c r="J41" t="s">
        <v>48</v>
      </c>
      <c r="K41">
        <v>1</v>
      </c>
      <c r="M41">
        <v>2</v>
      </c>
      <c r="N41">
        <v>3</v>
      </c>
      <c r="O41" t="s">
        <v>59</v>
      </c>
      <c r="P41">
        <v>2</v>
      </c>
      <c r="Q41" t="s">
        <v>124</v>
      </c>
      <c r="R41">
        <v>2</v>
      </c>
      <c r="S41" t="s">
        <v>84</v>
      </c>
      <c r="T41" t="s">
        <v>50</v>
      </c>
      <c r="U41">
        <v>1</v>
      </c>
      <c r="V41" t="s">
        <v>55</v>
      </c>
      <c r="W41">
        <v>2</v>
      </c>
      <c r="X41">
        <v>2</v>
      </c>
      <c r="Y41">
        <v>0</v>
      </c>
      <c r="Z41">
        <v>2</v>
      </c>
      <c r="AA41">
        <v>1</v>
      </c>
      <c r="AB41">
        <v>3</v>
      </c>
      <c r="AC41">
        <v>2</v>
      </c>
      <c r="AD41">
        <v>2</v>
      </c>
      <c r="AE41">
        <v>2</v>
      </c>
      <c r="AF41">
        <v>1</v>
      </c>
      <c r="AG41">
        <v>0</v>
      </c>
      <c r="AH41">
        <v>1</v>
      </c>
      <c r="AI41">
        <v>1</v>
      </c>
      <c r="AJ41">
        <v>2</v>
      </c>
      <c r="AK41">
        <v>1</v>
      </c>
      <c r="AL41">
        <v>0</v>
      </c>
      <c r="AM41">
        <v>-1</v>
      </c>
      <c r="AN41">
        <v>1</v>
      </c>
      <c r="AO41">
        <v>0</v>
      </c>
      <c r="AP41">
        <v>1</v>
      </c>
      <c r="AQ41">
        <v>0</v>
      </c>
      <c r="AR41" t="s">
        <v>130</v>
      </c>
      <c r="AS41" t="s">
        <v>128</v>
      </c>
      <c r="AT41" t="s">
        <v>131</v>
      </c>
      <c r="AU41" t="s">
        <v>129</v>
      </c>
      <c r="AV41">
        <f>Table242675[[#This Row],[Lego Q1]]-Table242675[[#This Row],[Discussive Q1]]</f>
        <v>2</v>
      </c>
      <c r="AW41">
        <f>Table242675[[#This Row],[Lego Q2]]-Table242675[[#This Row],[Discussive Q2]]</f>
        <v>1</v>
      </c>
      <c r="AX41">
        <f>Table242675[[#This Row],[Lego Q3]]-Table242675[[#This Row],[Discussive Q3]]</f>
        <v>1</v>
      </c>
      <c r="AY41">
        <f>Table242675[[#This Row],[Lego Q4]]-Table242675[[#This Row],[Discussive Q4]]</f>
        <v>0</v>
      </c>
      <c r="AZ41">
        <f>Table242675[[#This Row],[Lego Q5]]-Table242675[[#This Row],[Discussive Q5]]</f>
        <v>1</v>
      </c>
      <c r="BA41">
        <f>Table242675[[#This Row],[Lego Q6]]-Table242675[[#This Row],[Discussive Q6]]</f>
        <v>0</v>
      </c>
      <c r="BB41">
        <f>Table242675[[#This Row],[Lego Q7]]-Table242675[[#This Row],[Discussive Q7]]</f>
        <v>1</v>
      </c>
      <c r="BC41">
        <f>Table242675[[#This Row],[Lego Q8]]-Table242675[[#This Row],[Discussive Q8]]</f>
        <v>1</v>
      </c>
      <c r="BD41">
        <f>Table242675[[#This Row],[Lego Q9]]-Table242675[[#This Row],[Discussive Q9]]</f>
        <v>1</v>
      </c>
      <c r="BE41">
        <f>Table242675[[#This Row],[Lego Q10]]-Table242675[[#This Row],[Discussive Q10]]</f>
        <v>1</v>
      </c>
    </row>
    <row r="42" spans="1:57">
      <c r="A42">
        <v>23</v>
      </c>
      <c r="B42">
        <v>4</v>
      </c>
      <c r="C42" t="s">
        <v>123</v>
      </c>
      <c r="D42">
        <v>20</v>
      </c>
      <c r="E42" t="s">
        <v>71</v>
      </c>
      <c r="F42">
        <v>2</v>
      </c>
      <c r="G42" t="s">
        <v>79</v>
      </c>
      <c r="H42">
        <v>2</v>
      </c>
      <c r="I42" t="s">
        <v>47</v>
      </c>
      <c r="J42" t="s">
        <v>48</v>
      </c>
      <c r="K42">
        <v>1</v>
      </c>
      <c r="M42">
        <v>1</v>
      </c>
      <c r="N42">
        <v>2</v>
      </c>
      <c r="O42" t="s">
        <v>59</v>
      </c>
      <c r="P42">
        <v>1</v>
      </c>
      <c r="Q42" t="s">
        <v>124</v>
      </c>
      <c r="R42">
        <v>2</v>
      </c>
      <c r="S42" t="s">
        <v>84</v>
      </c>
      <c r="T42" t="s">
        <v>50</v>
      </c>
      <c r="U42">
        <v>1</v>
      </c>
      <c r="V42" t="s">
        <v>55</v>
      </c>
      <c r="W42">
        <v>2</v>
      </c>
      <c r="X42">
        <v>1</v>
      </c>
      <c r="Y42">
        <v>0</v>
      </c>
      <c r="Z42">
        <v>2</v>
      </c>
      <c r="AA42">
        <v>1</v>
      </c>
      <c r="AB42">
        <v>3</v>
      </c>
      <c r="AC42">
        <v>0</v>
      </c>
      <c r="AD42">
        <v>2</v>
      </c>
      <c r="AE42">
        <v>2</v>
      </c>
      <c r="AF42">
        <v>1</v>
      </c>
      <c r="AG42">
        <v>2</v>
      </c>
      <c r="AH42">
        <v>1</v>
      </c>
      <c r="AI42">
        <v>1</v>
      </c>
      <c r="AJ42">
        <v>2</v>
      </c>
      <c r="AK42">
        <v>2</v>
      </c>
      <c r="AL42">
        <v>1</v>
      </c>
      <c r="AM42">
        <v>2</v>
      </c>
      <c r="AN42">
        <v>2</v>
      </c>
      <c r="AO42">
        <v>1</v>
      </c>
      <c r="AP42">
        <v>1</v>
      </c>
      <c r="AQ42">
        <v>0</v>
      </c>
      <c r="AR42" t="s">
        <v>126</v>
      </c>
      <c r="AS42" t="s">
        <v>132</v>
      </c>
      <c r="AT42" t="s">
        <v>133</v>
      </c>
      <c r="AV42">
        <f>Table242675[[#This Row],[Lego Q1]]-Table242675[[#This Row],[Discussive Q1]]</f>
        <v>1</v>
      </c>
      <c r="AW42">
        <f>Table242675[[#This Row],[Lego Q2]]-Table242675[[#This Row],[Discussive Q2]]</f>
        <v>1</v>
      </c>
      <c r="AX42">
        <f>Table242675[[#This Row],[Lego Q3]]-Table242675[[#This Row],[Discussive Q3]]</f>
        <v>3</v>
      </c>
      <c r="AY42">
        <f>Table242675[[#This Row],[Lego Q4]]-Table242675[[#This Row],[Discussive Q4]]</f>
        <v>0</v>
      </c>
      <c r="AZ42">
        <f>Table242675[[#This Row],[Lego Q5]]-Table242675[[#This Row],[Discussive Q5]]</f>
        <v>-1</v>
      </c>
      <c r="BA42">
        <f>Table242675[[#This Row],[Lego Q6]]-Table242675[[#This Row],[Discussive Q6]]</f>
        <v>0</v>
      </c>
      <c r="BB42">
        <f>Table242675[[#This Row],[Lego Q7]]-Table242675[[#This Row],[Discussive Q7]]</f>
        <v>0</v>
      </c>
      <c r="BC42">
        <f>Table242675[[#This Row],[Lego Q8]]-Table242675[[#This Row],[Discussive Q8]]</f>
        <v>-1</v>
      </c>
      <c r="BD42">
        <f>Table242675[[#This Row],[Lego Q9]]-Table242675[[#This Row],[Discussive Q9]]</f>
        <v>1</v>
      </c>
      <c r="BE42">
        <f>Table242675[[#This Row],[Lego Q10]]-Table242675[[#This Row],[Discussive Q10]]</f>
        <v>1</v>
      </c>
    </row>
    <row r="43" spans="1:57">
      <c r="A43">
        <v>24</v>
      </c>
      <c r="B43">
        <v>4</v>
      </c>
      <c r="C43" t="s">
        <v>123</v>
      </c>
      <c r="D43">
        <v>18</v>
      </c>
      <c r="E43" t="s">
        <v>71</v>
      </c>
      <c r="F43">
        <v>2</v>
      </c>
      <c r="G43" t="s">
        <v>79</v>
      </c>
      <c r="H43">
        <v>2</v>
      </c>
      <c r="I43" t="s">
        <v>47</v>
      </c>
      <c r="J43" t="s">
        <v>48</v>
      </c>
      <c r="K43">
        <v>1</v>
      </c>
      <c r="M43">
        <v>2</v>
      </c>
      <c r="N43">
        <v>3</v>
      </c>
      <c r="O43" t="s">
        <v>59</v>
      </c>
      <c r="P43">
        <v>2</v>
      </c>
      <c r="Q43" t="s">
        <v>124</v>
      </c>
      <c r="R43">
        <v>2</v>
      </c>
      <c r="S43" t="s">
        <v>67</v>
      </c>
      <c r="T43" t="s">
        <v>50</v>
      </c>
      <c r="U43">
        <v>1</v>
      </c>
      <c r="V43" t="s">
        <v>65</v>
      </c>
      <c r="W43">
        <v>2</v>
      </c>
      <c r="X43">
        <v>3</v>
      </c>
      <c r="Y43">
        <v>2</v>
      </c>
      <c r="Z43">
        <v>3</v>
      </c>
      <c r="AA43">
        <v>2</v>
      </c>
      <c r="AB43">
        <v>3</v>
      </c>
      <c r="AC43">
        <v>3</v>
      </c>
      <c r="AD43">
        <v>3</v>
      </c>
      <c r="AE43">
        <v>2</v>
      </c>
      <c r="AF43">
        <v>3</v>
      </c>
      <c r="AG43">
        <v>3</v>
      </c>
      <c r="AH43">
        <v>3</v>
      </c>
      <c r="AI43">
        <v>2</v>
      </c>
      <c r="AJ43">
        <v>3</v>
      </c>
      <c r="AK43">
        <v>3</v>
      </c>
      <c r="AL43">
        <v>2</v>
      </c>
      <c r="AM43">
        <v>1</v>
      </c>
      <c r="AN43">
        <v>2</v>
      </c>
      <c r="AO43">
        <v>2</v>
      </c>
      <c r="AP43">
        <v>3</v>
      </c>
      <c r="AQ43">
        <v>1</v>
      </c>
      <c r="AR43" t="s">
        <v>136</v>
      </c>
      <c r="AS43" t="s">
        <v>134</v>
      </c>
      <c r="AT43" t="s">
        <v>137</v>
      </c>
      <c r="AU43" t="s">
        <v>135</v>
      </c>
      <c r="AV43">
        <f>Table242675[[#This Row],[Lego Q1]]-Table242675[[#This Row],[Discussive Q1]]</f>
        <v>1</v>
      </c>
      <c r="AW43">
        <f>Table242675[[#This Row],[Lego Q2]]-Table242675[[#This Row],[Discussive Q2]]</f>
        <v>1</v>
      </c>
      <c r="AX43">
        <f>Table242675[[#This Row],[Lego Q3]]-Table242675[[#This Row],[Discussive Q3]]</f>
        <v>0</v>
      </c>
      <c r="AY43">
        <f>Table242675[[#This Row],[Lego Q4]]-Table242675[[#This Row],[Discussive Q4]]</f>
        <v>1</v>
      </c>
      <c r="AZ43">
        <f>Table242675[[#This Row],[Lego Q5]]-Table242675[[#This Row],[Discussive Q5]]</f>
        <v>0</v>
      </c>
      <c r="BA43">
        <f>Table242675[[#This Row],[Lego Q6]]-Table242675[[#This Row],[Discussive Q6]]</f>
        <v>1</v>
      </c>
      <c r="BB43">
        <f>Table242675[[#This Row],[Lego Q7]]-Table242675[[#This Row],[Discussive Q7]]</f>
        <v>0</v>
      </c>
      <c r="BC43">
        <f>Table242675[[#This Row],[Lego Q8]]-Table242675[[#This Row],[Discussive Q8]]</f>
        <v>1</v>
      </c>
      <c r="BD43">
        <f>Table242675[[#This Row],[Lego Q9]]-Table242675[[#This Row],[Discussive Q9]]</f>
        <v>0</v>
      </c>
      <c r="BE43">
        <f>Table242675[[#This Row],[Lego Q10]]-Table242675[[#This Row],[Discussive Q10]]</f>
        <v>2</v>
      </c>
    </row>
    <row r="44" spans="1:57">
      <c r="A44">
        <v>25</v>
      </c>
      <c r="B44">
        <v>4</v>
      </c>
      <c r="C44" t="s">
        <v>123</v>
      </c>
      <c r="D44">
        <v>20</v>
      </c>
      <c r="E44" t="s">
        <v>71</v>
      </c>
      <c r="F44">
        <v>2</v>
      </c>
      <c r="G44" t="s">
        <v>79</v>
      </c>
      <c r="H44">
        <v>2</v>
      </c>
      <c r="I44" t="s">
        <v>47</v>
      </c>
      <c r="J44" t="s">
        <v>48</v>
      </c>
      <c r="K44">
        <v>1</v>
      </c>
      <c r="M44">
        <v>0</v>
      </c>
      <c r="N44">
        <v>3</v>
      </c>
      <c r="O44" t="s">
        <v>49</v>
      </c>
      <c r="P44">
        <v>1</v>
      </c>
      <c r="Q44" t="s">
        <v>124</v>
      </c>
      <c r="R44">
        <v>2</v>
      </c>
      <c r="S44" t="s">
        <v>67</v>
      </c>
      <c r="T44" t="s">
        <v>50</v>
      </c>
      <c r="U44">
        <v>1</v>
      </c>
      <c r="V44" t="s">
        <v>65</v>
      </c>
      <c r="W44">
        <v>2</v>
      </c>
      <c r="X44">
        <v>3</v>
      </c>
      <c r="Y44">
        <v>2</v>
      </c>
      <c r="Z44">
        <v>3</v>
      </c>
      <c r="AA44">
        <v>2</v>
      </c>
      <c r="AB44">
        <v>3</v>
      </c>
      <c r="AC44">
        <v>3</v>
      </c>
      <c r="AD44">
        <v>3</v>
      </c>
      <c r="AE44">
        <v>2</v>
      </c>
      <c r="AF44">
        <v>3</v>
      </c>
      <c r="AG44">
        <v>3</v>
      </c>
      <c r="AH44">
        <v>3</v>
      </c>
      <c r="AI44">
        <v>2</v>
      </c>
      <c r="AJ44">
        <v>3</v>
      </c>
      <c r="AK44">
        <v>3</v>
      </c>
      <c r="AL44">
        <v>2</v>
      </c>
      <c r="AM44">
        <v>1</v>
      </c>
      <c r="AN44">
        <v>2</v>
      </c>
      <c r="AO44">
        <v>3</v>
      </c>
      <c r="AP44">
        <v>2</v>
      </c>
      <c r="AQ44">
        <v>1</v>
      </c>
      <c r="AR44" t="s">
        <v>140</v>
      </c>
      <c r="AS44" t="s">
        <v>138</v>
      </c>
      <c r="AT44" t="s">
        <v>141</v>
      </c>
      <c r="AU44" t="s">
        <v>139</v>
      </c>
      <c r="AV44">
        <f>Table242675[[#This Row],[Lego Q1]]-Table242675[[#This Row],[Discussive Q1]]</f>
        <v>1</v>
      </c>
      <c r="AW44">
        <f>Table242675[[#This Row],[Lego Q2]]-Table242675[[#This Row],[Discussive Q2]]</f>
        <v>1</v>
      </c>
      <c r="AX44">
        <f>Table242675[[#This Row],[Lego Q3]]-Table242675[[#This Row],[Discussive Q3]]</f>
        <v>0</v>
      </c>
      <c r="AY44">
        <f>Table242675[[#This Row],[Lego Q4]]-Table242675[[#This Row],[Discussive Q4]]</f>
        <v>1</v>
      </c>
      <c r="AZ44">
        <f>Table242675[[#This Row],[Lego Q5]]-Table242675[[#This Row],[Discussive Q5]]</f>
        <v>0</v>
      </c>
      <c r="BA44">
        <f>Table242675[[#This Row],[Lego Q6]]-Table242675[[#This Row],[Discussive Q6]]</f>
        <v>1</v>
      </c>
      <c r="BB44">
        <f>Table242675[[#This Row],[Lego Q7]]-Table242675[[#This Row],[Discussive Q7]]</f>
        <v>0</v>
      </c>
      <c r="BC44">
        <f>Table242675[[#This Row],[Lego Q8]]-Table242675[[#This Row],[Discussive Q8]]</f>
        <v>1</v>
      </c>
      <c r="BD44">
        <f>Table242675[[#This Row],[Lego Q9]]-Table242675[[#This Row],[Discussive Q9]]</f>
        <v>-1</v>
      </c>
      <c r="BE44">
        <f>Table242675[[#This Row],[Lego Q10]]-Table242675[[#This Row],[Discussive Q10]]</f>
        <v>1</v>
      </c>
    </row>
    <row r="45" spans="1:57">
      <c r="A45">
        <v>27</v>
      </c>
      <c r="B45">
        <v>4</v>
      </c>
      <c r="C45" t="s">
        <v>123</v>
      </c>
      <c r="D45">
        <v>19</v>
      </c>
      <c r="E45" t="s">
        <v>71</v>
      </c>
      <c r="F45">
        <v>2</v>
      </c>
      <c r="G45" t="s">
        <v>79</v>
      </c>
      <c r="H45">
        <v>2</v>
      </c>
      <c r="I45" t="s">
        <v>47</v>
      </c>
      <c r="J45" t="s">
        <v>48</v>
      </c>
      <c r="K45">
        <v>1</v>
      </c>
      <c r="M45">
        <v>2</v>
      </c>
      <c r="N45">
        <v>2</v>
      </c>
      <c r="O45" t="s">
        <v>59</v>
      </c>
      <c r="P45">
        <v>0</v>
      </c>
      <c r="Q45" t="s">
        <v>124</v>
      </c>
      <c r="R45">
        <v>2</v>
      </c>
      <c r="S45" t="s">
        <v>55</v>
      </c>
      <c r="T45" t="s">
        <v>50</v>
      </c>
      <c r="U45">
        <v>1</v>
      </c>
      <c r="V45" t="s">
        <v>98</v>
      </c>
      <c r="W45">
        <v>2</v>
      </c>
      <c r="X45">
        <v>3</v>
      </c>
      <c r="Y45">
        <v>0</v>
      </c>
      <c r="Z45">
        <v>3</v>
      </c>
      <c r="AA45">
        <v>-1</v>
      </c>
      <c r="AB45">
        <v>3</v>
      </c>
      <c r="AC45">
        <v>3</v>
      </c>
      <c r="AD45">
        <v>2</v>
      </c>
      <c r="AE45">
        <v>2</v>
      </c>
      <c r="AF45">
        <v>2</v>
      </c>
      <c r="AG45">
        <v>1</v>
      </c>
      <c r="AH45">
        <v>2</v>
      </c>
      <c r="AI45">
        <v>1</v>
      </c>
      <c r="AJ45">
        <v>2</v>
      </c>
      <c r="AK45">
        <v>2</v>
      </c>
      <c r="AL45">
        <v>2</v>
      </c>
      <c r="AM45">
        <v>-1</v>
      </c>
      <c r="AN45">
        <v>2</v>
      </c>
      <c r="AO45">
        <v>1</v>
      </c>
      <c r="AP45">
        <v>3</v>
      </c>
      <c r="AQ45">
        <v>0</v>
      </c>
      <c r="AR45" t="s">
        <v>148</v>
      </c>
      <c r="AS45" t="s">
        <v>147</v>
      </c>
      <c r="AT45" t="s">
        <v>149</v>
      </c>
      <c r="AV45">
        <f>Table242675[[#This Row],[Lego Q1]]-Table242675[[#This Row],[Discussive Q1]]</f>
        <v>3</v>
      </c>
      <c r="AW45">
        <f>Table242675[[#This Row],[Lego Q2]]-Table242675[[#This Row],[Discussive Q2]]</f>
        <v>4</v>
      </c>
      <c r="AX45">
        <f>Table242675[[#This Row],[Lego Q3]]-Table242675[[#This Row],[Discussive Q3]]</f>
        <v>0</v>
      </c>
      <c r="AY45">
        <f>Table242675[[#This Row],[Lego Q4]]-Table242675[[#This Row],[Discussive Q4]]</f>
        <v>0</v>
      </c>
      <c r="AZ45">
        <f>Table242675[[#This Row],[Lego Q5]]-Table242675[[#This Row],[Discussive Q5]]</f>
        <v>1</v>
      </c>
      <c r="BA45">
        <f>Table242675[[#This Row],[Lego Q6]]-Table242675[[#This Row],[Discussive Q6]]</f>
        <v>1</v>
      </c>
      <c r="BB45">
        <f>Table242675[[#This Row],[Lego Q7]]-Table242675[[#This Row],[Discussive Q7]]</f>
        <v>0</v>
      </c>
      <c r="BC45">
        <f>Table242675[[#This Row],[Lego Q8]]-Table242675[[#This Row],[Discussive Q8]]</f>
        <v>3</v>
      </c>
      <c r="BD45">
        <f>Table242675[[#This Row],[Lego Q9]]-Table242675[[#This Row],[Discussive Q9]]</f>
        <v>1</v>
      </c>
      <c r="BE45">
        <f>Table242675[[#This Row],[Lego Q10]]-Table242675[[#This Row],[Discussive Q10]]</f>
        <v>3</v>
      </c>
    </row>
    <row r="46" spans="1:57">
      <c r="A46">
        <v>31</v>
      </c>
      <c r="B46">
        <v>4</v>
      </c>
      <c r="C46" t="s">
        <v>123</v>
      </c>
      <c r="D46">
        <v>22</v>
      </c>
      <c r="E46" t="s">
        <v>71</v>
      </c>
      <c r="F46">
        <v>2</v>
      </c>
      <c r="G46" t="s">
        <v>79</v>
      </c>
      <c r="H46">
        <v>2</v>
      </c>
      <c r="I46" t="s">
        <v>47</v>
      </c>
      <c r="J46" t="s">
        <v>48</v>
      </c>
      <c r="K46">
        <v>1</v>
      </c>
      <c r="M46">
        <v>1</v>
      </c>
      <c r="N46">
        <v>3</v>
      </c>
      <c r="O46" t="s">
        <v>59</v>
      </c>
      <c r="P46">
        <v>-2</v>
      </c>
      <c r="Q46" t="s">
        <v>124</v>
      </c>
      <c r="R46">
        <v>2</v>
      </c>
      <c r="S46" t="s">
        <v>51</v>
      </c>
      <c r="T46" t="s">
        <v>50</v>
      </c>
      <c r="U46">
        <v>1</v>
      </c>
      <c r="V46" t="s">
        <v>67</v>
      </c>
      <c r="W46">
        <v>2</v>
      </c>
      <c r="X46">
        <v>2</v>
      </c>
      <c r="Y46">
        <v>-1</v>
      </c>
      <c r="Z46">
        <v>2</v>
      </c>
      <c r="AA46">
        <v>-1</v>
      </c>
      <c r="AB46">
        <v>3</v>
      </c>
      <c r="AC46">
        <v>3</v>
      </c>
      <c r="AD46">
        <v>2</v>
      </c>
      <c r="AE46">
        <v>1</v>
      </c>
      <c r="AF46">
        <v>2</v>
      </c>
      <c r="AG46">
        <v>-1</v>
      </c>
      <c r="AH46">
        <v>2</v>
      </c>
      <c r="AI46">
        <v>1</v>
      </c>
      <c r="AJ46">
        <v>3</v>
      </c>
      <c r="AK46">
        <v>1</v>
      </c>
      <c r="AL46">
        <v>2</v>
      </c>
      <c r="AM46">
        <v>-1</v>
      </c>
      <c r="AN46">
        <v>2</v>
      </c>
      <c r="AO46">
        <v>1</v>
      </c>
      <c r="AP46">
        <v>3</v>
      </c>
      <c r="AQ46">
        <v>1</v>
      </c>
      <c r="AR46" t="s">
        <v>160</v>
      </c>
      <c r="AS46" t="s">
        <v>159</v>
      </c>
      <c r="AT46" t="s">
        <v>161</v>
      </c>
      <c r="AV46">
        <f>Table242675[[#This Row],[Lego Q1]]-Table242675[[#This Row],[Discussive Q1]]</f>
        <v>3</v>
      </c>
      <c r="AW46">
        <f>Table242675[[#This Row],[Lego Q2]]-Table242675[[#This Row],[Discussive Q2]]</f>
        <v>3</v>
      </c>
      <c r="AX46">
        <f>Table242675[[#This Row],[Lego Q3]]-Table242675[[#This Row],[Discussive Q3]]</f>
        <v>0</v>
      </c>
      <c r="AY46">
        <f>Table242675[[#This Row],[Lego Q4]]-Table242675[[#This Row],[Discussive Q4]]</f>
        <v>1</v>
      </c>
      <c r="AZ46">
        <f>Table242675[[#This Row],[Lego Q5]]-Table242675[[#This Row],[Discussive Q5]]</f>
        <v>3</v>
      </c>
      <c r="BA46">
        <f>Table242675[[#This Row],[Lego Q6]]-Table242675[[#This Row],[Discussive Q6]]</f>
        <v>1</v>
      </c>
      <c r="BB46">
        <f>Table242675[[#This Row],[Lego Q7]]-Table242675[[#This Row],[Discussive Q7]]</f>
        <v>2</v>
      </c>
      <c r="BC46">
        <f>Table242675[[#This Row],[Lego Q8]]-Table242675[[#This Row],[Discussive Q8]]</f>
        <v>3</v>
      </c>
      <c r="BD46">
        <f>Table242675[[#This Row],[Lego Q9]]-Table242675[[#This Row],[Discussive Q9]]</f>
        <v>1</v>
      </c>
      <c r="BE46">
        <f>Table242675[[#This Row],[Lego Q10]]-Table242675[[#This Row],[Discussive Q10]]</f>
        <v>2</v>
      </c>
    </row>
    <row r="47" spans="1:57">
      <c r="A47">
        <v>32</v>
      </c>
      <c r="B47">
        <v>4</v>
      </c>
      <c r="C47" t="s">
        <v>123</v>
      </c>
      <c r="D47">
        <v>20</v>
      </c>
      <c r="E47" t="s">
        <v>71</v>
      </c>
      <c r="F47">
        <v>2</v>
      </c>
      <c r="G47" t="s">
        <v>79</v>
      </c>
      <c r="H47">
        <v>2</v>
      </c>
      <c r="I47" t="s">
        <v>162</v>
      </c>
      <c r="J47" t="s">
        <v>48</v>
      </c>
      <c r="K47">
        <v>1</v>
      </c>
      <c r="M47">
        <v>2</v>
      </c>
      <c r="N47">
        <v>2</v>
      </c>
      <c r="O47" t="s">
        <v>59</v>
      </c>
      <c r="P47">
        <v>0</v>
      </c>
      <c r="Q47" t="s">
        <v>124</v>
      </c>
      <c r="R47">
        <v>2</v>
      </c>
      <c r="S47" t="s">
        <v>51</v>
      </c>
      <c r="T47" t="s">
        <v>50</v>
      </c>
      <c r="U47">
        <v>1</v>
      </c>
      <c r="V47" t="s">
        <v>67</v>
      </c>
      <c r="W47">
        <v>2</v>
      </c>
      <c r="X47">
        <v>2</v>
      </c>
      <c r="Y47">
        <v>-1</v>
      </c>
      <c r="Z47">
        <v>2</v>
      </c>
      <c r="AA47">
        <v>0</v>
      </c>
      <c r="AB47">
        <v>3</v>
      </c>
      <c r="AC47">
        <v>3</v>
      </c>
      <c r="AD47">
        <v>2</v>
      </c>
      <c r="AE47">
        <v>2</v>
      </c>
      <c r="AF47">
        <v>2</v>
      </c>
      <c r="AG47">
        <v>1</v>
      </c>
      <c r="AH47">
        <v>2</v>
      </c>
      <c r="AI47">
        <v>1</v>
      </c>
      <c r="AJ47">
        <v>2</v>
      </c>
      <c r="AK47">
        <v>1</v>
      </c>
      <c r="AL47">
        <v>1</v>
      </c>
      <c r="AM47">
        <v>2</v>
      </c>
      <c r="AN47">
        <v>2</v>
      </c>
      <c r="AO47">
        <v>2</v>
      </c>
      <c r="AP47">
        <v>2</v>
      </c>
      <c r="AQ47">
        <v>2</v>
      </c>
      <c r="AR47" t="s">
        <v>164</v>
      </c>
      <c r="AS47" t="s">
        <v>163</v>
      </c>
      <c r="AV47">
        <f>Table242675[[#This Row],[Lego Q1]]-Table242675[[#This Row],[Discussive Q1]]</f>
        <v>3</v>
      </c>
      <c r="AW47">
        <f>Table242675[[#This Row],[Lego Q2]]-Table242675[[#This Row],[Discussive Q2]]</f>
        <v>2</v>
      </c>
      <c r="AX47">
        <f>Table242675[[#This Row],[Lego Q3]]-Table242675[[#This Row],[Discussive Q3]]</f>
        <v>0</v>
      </c>
      <c r="AY47">
        <f>Table242675[[#This Row],[Lego Q4]]-Table242675[[#This Row],[Discussive Q4]]</f>
        <v>0</v>
      </c>
      <c r="AZ47">
        <f>Table242675[[#This Row],[Lego Q5]]-Table242675[[#This Row],[Discussive Q5]]</f>
        <v>1</v>
      </c>
      <c r="BA47">
        <f>Table242675[[#This Row],[Lego Q6]]-Table242675[[#This Row],[Discussive Q6]]</f>
        <v>1</v>
      </c>
      <c r="BB47">
        <f>Table242675[[#This Row],[Lego Q7]]-Table242675[[#This Row],[Discussive Q7]]</f>
        <v>1</v>
      </c>
      <c r="BC47">
        <f>Table242675[[#This Row],[Lego Q8]]-Table242675[[#This Row],[Discussive Q8]]</f>
        <v>-1</v>
      </c>
      <c r="BD47">
        <f>Table242675[[#This Row],[Lego Q9]]-Table242675[[#This Row],[Discussive Q9]]</f>
        <v>0</v>
      </c>
      <c r="BE47">
        <f>Table242675[[#This Row],[Lego Q10]]-Table242675[[#This Row],[Discussive Q10]]</f>
        <v>0</v>
      </c>
    </row>
    <row r="48" spans="1:57">
      <c r="A48">
        <v>54</v>
      </c>
      <c r="B48">
        <v>5</v>
      </c>
      <c r="C48" t="s">
        <v>123</v>
      </c>
      <c r="D48">
        <v>25</v>
      </c>
      <c r="E48" t="s">
        <v>71</v>
      </c>
      <c r="F48">
        <v>2</v>
      </c>
      <c r="G48" t="s">
        <v>79</v>
      </c>
      <c r="H48">
        <v>2</v>
      </c>
      <c r="I48" t="s">
        <v>47</v>
      </c>
      <c r="J48" t="s">
        <v>48</v>
      </c>
      <c r="K48">
        <v>1</v>
      </c>
      <c r="M48">
        <v>2</v>
      </c>
      <c r="N48">
        <v>3</v>
      </c>
      <c r="O48" t="s">
        <v>59</v>
      </c>
      <c r="P48">
        <v>3</v>
      </c>
      <c r="Q48" t="s">
        <v>124</v>
      </c>
      <c r="R48">
        <v>2</v>
      </c>
      <c r="S48" t="s">
        <v>65</v>
      </c>
      <c r="T48" t="s">
        <v>50</v>
      </c>
      <c r="U48">
        <v>1</v>
      </c>
      <c r="V48" t="s">
        <v>84</v>
      </c>
      <c r="W48">
        <v>2</v>
      </c>
      <c r="X48">
        <v>2</v>
      </c>
      <c r="Y48">
        <v>-1</v>
      </c>
      <c r="Z48">
        <v>3</v>
      </c>
      <c r="AA48">
        <v>-1</v>
      </c>
      <c r="AB48">
        <v>3</v>
      </c>
      <c r="AC48">
        <v>3</v>
      </c>
      <c r="AD48">
        <v>3</v>
      </c>
      <c r="AE48">
        <v>2</v>
      </c>
      <c r="AF48">
        <v>2</v>
      </c>
      <c r="AG48">
        <v>2</v>
      </c>
      <c r="AH48">
        <v>1</v>
      </c>
      <c r="AI48">
        <v>0</v>
      </c>
      <c r="AJ48">
        <v>1</v>
      </c>
      <c r="AK48">
        <v>1</v>
      </c>
      <c r="AL48">
        <v>0</v>
      </c>
      <c r="AM48">
        <v>0</v>
      </c>
      <c r="AN48">
        <v>1</v>
      </c>
      <c r="AO48">
        <v>0</v>
      </c>
      <c r="AP48">
        <v>1</v>
      </c>
      <c r="AQ48">
        <v>0</v>
      </c>
      <c r="AR48" t="s">
        <v>226</v>
      </c>
      <c r="AS48" t="s">
        <v>225</v>
      </c>
      <c r="AV48">
        <f>Table242675[[#This Row],[Lego Q1]]-Table242675[[#This Row],[Discussive Q1]]</f>
        <v>3</v>
      </c>
      <c r="AW48">
        <f>Table242675[[#This Row],[Lego Q2]]-Table242675[[#This Row],[Discussive Q2]]</f>
        <v>4</v>
      </c>
      <c r="AX48">
        <f>Table242675[[#This Row],[Lego Q3]]-Table242675[[#This Row],[Discussive Q3]]</f>
        <v>0</v>
      </c>
      <c r="AY48">
        <f>Table242675[[#This Row],[Lego Q4]]-Table242675[[#This Row],[Discussive Q4]]</f>
        <v>1</v>
      </c>
      <c r="AZ48">
        <f>Table242675[[#This Row],[Lego Q5]]-Table242675[[#This Row],[Discussive Q5]]</f>
        <v>0</v>
      </c>
      <c r="BA48">
        <f>Table242675[[#This Row],[Lego Q6]]-Table242675[[#This Row],[Discussive Q6]]</f>
        <v>1</v>
      </c>
      <c r="BB48">
        <f>Table242675[[#This Row],[Lego Q7]]-Table242675[[#This Row],[Discussive Q7]]</f>
        <v>0</v>
      </c>
      <c r="BC48">
        <f>Table242675[[#This Row],[Lego Q8]]-Table242675[[#This Row],[Discussive Q8]]</f>
        <v>0</v>
      </c>
      <c r="BD48">
        <f>Table242675[[#This Row],[Lego Q9]]-Table242675[[#This Row],[Discussive Q9]]</f>
        <v>1</v>
      </c>
      <c r="BE48">
        <f>Table242675[[#This Row],[Lego Q10]]-Table242675[[#This Row],[Discussive Q10]]</f>
        <v>1</v>
      </c>
    </row>
    <row r="49" spans="1:57">
      <c r="A49">
        <v>55</v>
      </c>
      <c r="B49">
        <v>5</v>
      </c>
      <c r="C49" t="s">
        <v>123</v>
      </c>
      <c r="D49">
        <v>21</v>
      </c>
      <c r="E49" t="s">
        <v>71</v>
      </c>
      <c r="F49">
        <v>2</v>
      </c>
      <c r="G49" t="s">
        <v>79</v>
      </c>
      <c r="H49">
        <v>2</v>
      </c>
      <c r="I49" t="s">
        <v>80</v>
      </c>
      <c r="J49" t="s">
        <v>48</v>
      </c>
      <c r="K49">
        <v>1</v>
      </c>
      <c r="M49">
        <v>1</v>
      </c>
      <c r="N49">
        <v>1</v>
      </c>
      <c r="O49" t="s">
        <v>59</v>
      </c>
      <c r="P49">
        <v>2</v>
      </c>
      <c r="Q49" t="s">
        <v>124</v>
      </c>
      <c r="R49">
        <v>2</v>
      </c>
      <c r="S49" t="s">
        <v>65</v>
      </c>
      <c r="T49" t="s">
        <v>50</v>
      </c>
      <c r="U49">
        <v>1</v>
      </c>
      <c r="V49" t="s">
        <v>84</v>
      </c>
      <c r="W49">
        <v>2</v>
      </c>
      <c r="X49">
        <v>3</v>
      </c>
      <c r="Y49">
        <v>1</v>
      </c>
      <c r="Z49">
        <v>2</v>
      </c>
      <c r="AA49">
        <v>1</v>
      </c>
      <c r="AB49">
        <v>2</v>
      </c>
      <c r="AC49">
        <v>2</v>
      </c>
      <c r="AD49">
        <v>1</v>
      </c>
      <c r="AE49">
        <v>1</v>
      </c>
      <c r="AF49">
        <v>0</v>
      </c>
      <c r="AG49">
        <v>0</v>
      </c>
      <c r="AH49">
        <v>-1</v>
      </c>
      <c r="AI49">
        <v>0</v>
      </c>
      <c r="AJ49">
        <v>1</v>
      </c>
      <c r="AK49">
        <v>0</v>
      </c>
      <c r="AL49">
        <v>-1</v>
      </c>
      <c r="AM49">
        <v>0</v>
      </c>
      <c r="AN49">
        <v>-1</v>
      </c>
      <c r="AO49">
        <v>1</v>
      </c>
      <c r="AP49">
        <v>-1</v>
      </c>
      <c r="AQ49">
        <v>1</v>
      </c>
      <c r="AR49" t="s">
        <v>229</v>
      </c>
      <c r="AS49" t="s">
        <v>227</v>
      </c>
      <c r="AU49" t="s">
        <v>228</v>
      </c>
      <c r="AV49">
        <f>Table242675[[#This Row],[Lego Q1]]-Table242675[[#This Row],[Discussive Q1]]</f>
        <v>2</v>
      </c>
      <c r="AW49">
        <f>Table242675[[#This Row],[Lego Q2]]-Table242675[[#This Row],[Discussive Q2]]</f>
        <v>1</v>
      </c>
      <c r="AX49">
        <f>Table242675[[#This Row],[Lego Q3]]-Table242675[[#This Row],[Discussive Q3]]</f>
        <v>0</v>
      </c>
      <c r="AY49">
        <f>Table242675[[#This Row],[Lego Q4]]-Table242675[[#This Row],[Discussive Q4]]</f>
        <v>0</v>
      </c>
      <c r="AZ49">
        <f>Table242675[[#This Row],[Lego Q5]]-Table242675[[#This Row],[Discussive Q5]]</f>
        <v>0</v>
      </c>
      <c r="BA49">
        <f>Table242675[[#This Row],[Lego Q6]]-Table242675[[#This Row],[Discussive Q6]]</f>
        <v>-1</v>
      </c>
      <c r="BB49">
        <f>Table242675[[#This Row],[Lego Q7]]-Table242675[[#This Row],[Discussive Q7]]</f>
        <v>1</v>
      </c>
      <c r="BC49">
        <f>Table242675[[#This Row],[Lego Q8]]-Table242675[[#This Row],[Discussive Q8]]</f>
        <v>-1</v>
      </c>
      <c r="BD49">
        <f>Table242675[[#This Row],[Lego Q9]]-Table242675[[#This Row],[Discussive Q9]]</f>
        <v>-2</v>
      </c>
      <c r="BE49">
        <f>Table242675[[#This Row],[Lego Q10]]-Table242675[[#This Row],[Discussive Q10]]</f>
        <v>-2</v>
      </c>
    </row>
    <row r="50" spans="1:57">
      <c r="A50">
        <v>56</v>
      </c>
      <c r="B50">
        <v>5</v>
      </c>
      <c r="C50" t="s">
        <v>123</v>
      </c>
      <c r="D50">
        <v>20</v>
      </c>
      <c r="E50" t="s">
        <v>71</v>
      </c>
      <c r="F50">
        <v>2</v>
      </c>
      <c r="G50" t="s">
        <v>79</v>
      </c>
      <c r="H50">
        <v>2</v>
      </c>
      <c r="I50" t="s">
        <v>47</v>
      </c>
      <c r="J50" t="s">
        <v>48</v>
      </c>
      <c r="K50">
        <v>1</v>
      </c>
      <c r="M50">
        <v>1</v>
      </c>
      <c r="N50">
        <v>3</v>
      </c>
      <c r="O50" t="s">
        <v>59</v>
      </c>
      <c r="P50">
        <v>1</v>
      </c>
      <c r="Q50" t="s">
        <v>124</v>
      </c>
      <c r="R50">
        <v>2</v>
      </c>
      <c r="S50" t="s">
        <v>65</v>
      </c>
      <c r="T50" t="s">
        <v>50</v>
      </c>
      <c r="U50">
        <v>1</v>
      </c>
      <c r="V50" t="s">
        <v>84</v>
      </c>
      <c r="W50">
        <v>2</v>
      </c>
      <c r="X50">
        <v>3</v>
      </c>
      <c r="Y50">
        <v>1</v>
      </c>
      <c r="Z50">
        <v>2</v>
      </c>
      <c r="AA50">
        <v>1</v>
      </c>
      <c r="AB50">
        <v>2</v>
      </c>
      <c r="AC50">
        <v>2</v>
      </c>
      <c r="AD50">
        <v>2</v>
      </c>
      <c r="AE50">
        <v>1</v>
      </c>
      <c r="AF50">
        <v>1</v>
      </c>
      <c r="AG50">
        <v>1</v>
      </c>
      <c r="AH50">
        <v>2</v>
      </c>
      <c r="AI50">
        <v>0</v>
      </c>
      <c r="AJ50">
        <v>1</v>
      </c>
      <c r="AK50">
        <v>1</v>
      </c>
      <c r="AL50">
        <v>1</v>
      </c>
      <c r="AM50">
        <v>0</v>
      </c>
      <c r="AN50">
        <v>1</v>
      </c>
      <c r="AO50">
        <v>1</v>
      </c>
      <c r="AP50">
        <v>0</v>
      </c>
      <c r="AQ50">
        <v>-1</v>
      </c>
      <c r="AR50" t="s">
        <v>231</v>
      </c>
      <c r="AS50" t="s">
        <v>230</v>
      </c>
      <c r="AT50" t="s">
        <v>232</v>
      </c>
      <c r="AV50">
        <f>Table242675[[#This Row],[Lego Q1]]-Table242675[[#This Row],[Discussive Q1]]</f>
        <v>2</v>
      </c>
      <c r="AW50">
        <f>Table242675[[#This Row],[Lego Q2]]-Table242675[[#This Row],[Discussive Q2]]</f>
        <v>1</v>
      </c>
      <c r="AX50">
        <f>Table242675[[#This Row],[Lego Q3]]-Table242675[[#This Row],[Discussive Q3]]</f>
        <v>0</v>
      </c>
      <c r="AY50">
        <f>Table242675[[#This Row],[Lego Q4]]-Table242675[[#This Row],[Discussive Q4]]</f>
        <v>1</v>
      </c>
      <c r="AZ50">
        <f>Table242675[[#This Row],[Lego Q5]]-Table242675[[#This Row],[Discussive Q5]]</f>
        <v>0</v>
      </c>
      <c r="BA50">
        <f>Table242675[[#This Row],[Lego Q6]]-Table242675[[#This Row],[Discussive Q6]]</f>
        <v>2</v>
      </c>
      <c r="BB50">
        <f>Table242675[[#This Row],[Lego Q7]]-Table242675[[#This Row],[Discussive Q7]]</f>
        <v>0</v>
      </c>
      <c r="BC50">
        <f>Table242675[[#This Row],[Lego Q8]]-Table242675[[#This Row],[Discussive Q8]]</f>
        <v>1</v>
      </c>
      <c r="BD50">
        <f>Table242675[[#This Row],[Lego Q9]]-Table242675[[#This Row],[Discussive Q9]]</f>
        <v>0</v>
      </c>
      <c r="BE50">
        <f>Table242675[[#This Row],[Lego Q10]]-Table242675[[#This Row],[Discussive Q10]]</f>
        <v>1</v>
      </c>
    </row>
    <row r="51" spans="1:57">
      <c r="A51">
        <v>57</v>
      </c>
      <c r="B51">
        <v>5</v>
      </c>
      <c r="C51" t="s">
        <v>123</v>
      </c>
      <c r="D51">
        <v>21</v>
      </c>
      <c r="E51" t="s">
        <v>71</v>
      </c>
      <c r="F51">
        <v>2</v>
      </c>
      <c r="G51" t="s">
        <v>79</v>
      </c>
      <c r="H51">
        <v>2</v>
      </c>
      <c r="I51" t="s">
        <v>47</v>
      </c>
      <c r="J51" t="s">
        <v>48</v>
      </c>
      <c r="K51">
        <v>1</v>
      </c>
      <c r="M51">
        <v>2</v>
      </c>
      <c r="N51">
        <v>3</v>
      </c>
      <c r="O51" t="s">
        <v>59</v>
      </c>
      <c r="P51">
        <v>3</v>
      </c>
      <c r="Q51" t="s">
        <v>124</v>
      </c>
      <c r="R51">
        <v>2</v>
      </c>
      <c r="S51" t="s">
        <v>65</v>
      </c>
      <c r="T51" t="s">
        <v>50</v>
      </c>
      <c r="U51">
        <v>1</v>
      </c>
      <c r="V51" t="s">
        <v>84</v>
      </c>
      <c r="W51">
        <v>2</v>
      </c>
      <c r="X51">
        <v>3</v>
      </c>
      <c r="Y51">
        <v>0</v>
      </c>
      <c r="Z51">
        <v>3</v>
      </c>
      <c r="AA51">
        <v>0</v>
      </c>
      <c r="AB51">
        <v>3</v>
      </c>
      <c r="AC51">
        <v>3</v>
      </c>
      <c r="AD51">
        <v>3</v>
      </c>
      <c r="AE51">
        <v>2</v>
      </c>
      <c r="AF51">
        <v>0</v>
      </c>
      <c r="AG51">
        <v>-2</v>
      </c>
      <c r="AH51">
        <v>0</v>
      </c>
      <c r="AI51">
        <v>0</v>
      </c>
      <c r="AJ51">
        <v>1</v>
      </c>
      <c r="AK51">
        <v>2</v>
      </c>
      <c r="AL51">
        <v>-2</v>
      </c>
      <c r="AM51">
        <v>-3</v>
      </c>
      <c r="AN51">
        <v>1</v>
      </c>
      <c r="AO51">
        <v>1</v>
      </c>
      <c r="AP51">
        <v>2</v>
      </c>
      <c r="AQ51">
        <v>1</v>
      </c>
      <c r="AR51" t="s">
        <v>234</v>
      </c>
      <c r="AS51" t="s">
        <v>233</v>
      </c>
      <c r="AV51">
        <f>Table242675[[#This Row],[Lego Q1]]-Table242675[[#This Row],[Discussive Q1]]</f>
        <v>3</v>
      </c>
      <c r="AW51">
        <f>Table242675[[#This Row],[Lego Q2]]-Table242675[[#This Row],[Discussive Q2]]</f>
        <v>3</v>
      </c>
      <c r="AX51">
        <f>Table242675[[#This Row],[Lego Q3]]-Table242675[[#This Row],[Discussive Q3]]</f>
        <v>0</v>
      </c>
      <c r="AY51">
        <f>Table242675[[#This Row],[Lego Q4]]-Table242675[[#This Row],[Discussive Q4]]</f>
        <v>1</v>
      </c>
      <c r="AZ51">
        <f>Table242675[[#This Row],[Lego Q5]]-Table242675[[#This Row],[Discussive Q5]]</f>
        <v>2</v>
      </c>
      <c r="BA51">
        <f>Table242675[[#This Row],[Lego Q6]]-Table242675[[#This Row],[Discussive Q6]]</f>
        <v>0</v>
      </c>
      <c r="BB51">
        <f>Table242675[[#This Row],[Lego Q7]]-Table242675[[#This Row],[Discussive Q7]]</f>
        <v>-1</v>
      </c>
      <c r="BC51">
        <f>Table242675[[#This Row],[Lego Q8]]-Table242675[[#This Row],[Discussive Q8]]</f>
        <v>1</v>
      </c>
      <c r="BD51">
        <f>Table242675[[#This Row],[Lego Q9]]-Table242675[[#This Row],[Discussive Q9]]</f>
        <v>0</v>
      </c>
      <c r="BE51">
        <f>Table242675[[#This Row],[Lego Q10]]-Table242675[[#This Row],[Discussive Q10]]</f>
        <v>1</v>
      </c>
    </row>
    <row r="52" spans="1:57">
      <c r="A52">
        <v>60</v>
      </c>
      <c r="B52">
        <v>5</v>
      </c>
      <c r="C52" t="s">
        <v>123</v>
      </c>
      <c r="D52">
        <v>22</v>
      </c>
      <c r="E52" t="s">
        <v>71</v>
      </c>
      <c r="F52">
        <v>2</v>
      </c>
      <c r="G52" t="s">
        <v>79</v>
      </c>
      <c r="H52">
        <v>2</v>
      </c>
      <c r="I52" t="s">
        <v>47</v>
      </c>
      <c r="J52" t="s">
        <v>48</v>
      </c>
      <c r="K52">
        <v>1</v>
      </c>
      <c r="M52">
        <v>3</v>
      </c>
      <c r="N52">
        <v>2</v>
      </c>
      <c r="O52" t="s">
        <v>59</v>
      </c>
      <c r="P52">
        <v>1</v>
      </c>
      <c r="Q52" t="s">
        <v>124</v>
      </c>
      <c r="R52">
        <v>2</v>
      </c>
      <c r="S52" t="s">
        <v>84</v>
      </c>
      <c r="T52" t="s">
        <v>50</v>
      </c>
      <c r="U52">
        <v>1</v>
      </c>
      <c r="V52" t="s">
        <v>55</v>
      </c>
      <c r="W52">
        <v>2</v>
      </c>
      <c r="X52">
        <v>2</v>
      </c>
      <c r="Y52">
        <v>-2</v>
      </c>
      <c r="Z52">
        <v>2</v>
      </c>
      <c r="AA52">
        <v>-1</v>
      </c>
      <c r="AB52">
        <v>3</v>
      </c>
      <c r="AC52">
        <v>2</v>
      </c>
      <c r="AD52">
        <v>2</v>
      </c>
      <c r="AE52">
        <v>2</v>
      </c>
      <c r="AF52">
        <v>2</v>
      </c>
      <c r="AG52">
        <v>1</v>
      </c>
      <c r="AH52">
        <v>2</v>
      </c>
      <c r="AI52">
        <v>0</v>
      </c>
      <c r="AJ52">
        <v>1</v>
      </c>
      <c r="AK52">
        <v>0</v>
      </c>
      <c r="AL52">
        <v>2</v>
      </c>
      <c r="AM52">
        <v>1</v>
      </c>
      <c r="AN52">
        <v>1</v>
      </c>
      <c r="AO52">
        <v>1</v>
      </c>
      <c r="AP52">
        <v>2</v>
      </c>
      <c r="AQ52">
        <v>1</v>
      </c>
      <c r="AR52" t="s">
        <v>239</v>
      </c>
      <c r="AS52" t="s">
        <v>238</v>
      </c>
      <c r="AV52">
        <f>Table242675[[#This Row],[Lego Q1]]-Table242675[[#This Row],[Discussive Q1]]</f>
        <v>4</v>
      </c>
      <c r="AW52">
        <f>Table242675[[#This Row],[Lego Q2]]-Table242675[[#This Row],[Discussive Q2]]</f>
        <v>3</v>
      </c>
      <c r="AX52">
        <f>Table242675[[#This Row],[Lego Q3]]-Table242675[[#This Row],[Discussive Q3]]</f>
        <v>1</v>
      </c>
      <c r="AY52">
        <f>Table242675[[#This Row],[Lego Q4]]-Table242675[[#This Row],[Discussive Q4]]</f>
        <v>0</v>
      </c>
      <c r="AZ52">
        <f>Table242675[[#This Row],[Lego Q5]]-Table242675[[#This Row],[Discussive Q5]]</f>
        <v>1</v>
      </c>
      <c r="BA52">
        <f>Table242675[[#This Row],[Lego Q6]]-Table242675[[#This Row],[Discussive Q6]]</f>
        <v>2</v>
      </c>
      <c r="BB52">
        <f>Table242675[[#This Row],[Lego Q7]]-Table242675[[#This Row],[Discussive Q7]]</f>
        <v>1</v>
      </c>
      <c r="BC52">
        <f>Table242675[[#This Row],[Lego Q8]]-Table242675[[#This Row],[Discussive Q8]]</f>
        <v>1</v>
      </c>
      <c r="BD52">
        <f>Table242675[[#This Row],[Lego Q9]]-Table242675[[#This Row],[Discussive Q9]]</f>
        <v>0</v>
      </c>
      <c r="BE52">
        <f>Table242675[[#This Row],[Lego Q10]]-Table242675[[#This Row],[Discussive Q10]]</f>
        <v>1</v>
      </c>
    </row>
    <row r="53" spans="1:57">
      <c r="A53">
        <v>62</v>
      </c>
      <c r="B53">
        <v>5</v>
      </c>
      <c r="C53" t="s">
        <v>123</v>
      </c>
      <c r="D53">
        <v>21</v>
      </c>
      <c r="E53" t="s">
        <v>71</v>
      </c>
      <c r="F53">
        <v>2</v>
      </c>
      <c r="G53" t="s">
        <v>79</v>
      </c>
      <c r="H53">
        <v>2</v>
      </c>
      <c r="I53" t="s">
        <v>47</v>
      </c>
      <c r="J53" t="s">
        <v>48</v>
      </c>
      <c r="K53">
        <v>1</v>
      </c>
      <c r="M53">
        <v>1</v>
      </c>
      <c r="N53">
        <v>3</v>
      </c>
      <c r="O53" t="s">
        <v>59</v>
      </c>
      <c r="P53">
        <v>2</v>
      </c>
      <c r="Q53" t="s">
        <v>124</v>
      </c>
      <c r="R53">
        <v>2</v>
      </c>
      <c r="S53" t="s">
        <v>84</v>
      </c>
      <c r="T53" t="s">
        <v>50</v>
      </c>
      <c r="U53">
        <v>1</v>
      </c>
      <c r="V53" t="s">
        <v>55</v>
      </c>
      <c r="W53">
        <v>2</v>
      </c>
      <c r="X53">
        <v>2</v>
      </c>
      <c r="Y53">
        <v>-2</v>
      </c>
      <c r="Z53">
        <v>2</v>
      </c>
      <c r="AA53">
        <v>-2</v>
      </c>
      <c r="AB53">
        <v>2</v>
      </c>
      <c r="AC53">
        <v>2</v>
      </c>
      <c r="AD53">
        <v>1</v>
      </c>
      <c r="AE53">
        <v>1</v>
      </c>
      <c r="AF53">
        <v>2</v>
      </c>
      <c r="AG53">
        <v>-2</v>
      </c>
      <c r="AH53">
        <v>1</v>
      </c>
      <c r="AI53">
        <v>1</v>
      </c>
      <c r="AJ53">
        <v>1</v>
      </c>
      <c r="AK53">
        <v>1</v>
      </c>
      <c r="AL53">
        <v>1</v>
      </c>
      <c r="AM53">
        <v>0</v>
      </c>
      <c r="AN53">
        <v>1</v>
      </c>
      <c r="AO53">
        <v>1</v>
      </c>
      <c r="AP53">
        <v>1</v>
      </c>
      <c r="AQ53">
        <v>0</v>
      </c>
      <c r="AR53" t="s">
        <v>236</v>
      </c>
      <c r="AS53" t="s">
        <v>243</v>
      </c>
      <c r="AU53" t="s">
        <v>244</v>
      </c>
      <c r="AV53">
        <f>Table242675[[#This Row],[Lego Q1]]-Table242675[[#This Row],[Discussive Q1]]</f>
        <v>4</v>
      </c>
      <c r="AW53">
        <f>Table242675[[#This Row],[Lego Q2]]-Table242675[[#This Row],[Discussive Q2]]</f>
        <v>4</v>
      </c>
      <c r="AX53">
        <f>Table242675[[#This Row],[Lego Q3]]-Table242675[[#This Row],[Discussive Q3]]</f>
        <v>0</v>
      </c>
      <c r="AY53">
        <f>Table242675[[#This Row],[Lego Q4]]-Table242675[[#This Row],[Discussive Q4]]</f>
        <v>0</v>
      </c>
      <c r="AZ53">
        <f>Table242675[[#This Row],[Lego Q5]]-Table242675[[#This Row],[Discussive Q5]]</f>
        <v>4</v>
      </c>
      <c r="BA53">
        <f>Table242675[[#This Row],[Lego Q6]]-Table242675[[#This Row],[Discussive Q6]]</f>
        <v>0</v>
      </c>
      <c r="BB53">
        <f>Table242675[[#This Row],[Lego Q7]]-Table242675[[#This Row],[Discussive Q7]]</f>
        <v>0</v>
      </c>
      <c r="BC53">
        <f>Table242675[[#This Row],[Lego Q8]]-Table242675[[#This Row],[Discussive Q8]]</f>
        <v>1</v>
      </c>
      <c r="BD53">
        <f>Table242675[[#This Row],[Lego Q9]]-Table242675[[#This Row],[Discussive Q9]]</f>
        <v>0</v>
      </c>
      <c r="BE53">
        <f>Table242675[[#This Row],[Lego Q10]]-Table242675[[#This Row],[Discussive Q10]]</f>
        <v>1</v>
      </c>
    </row>
    <row r="54" spans="1:57">
      <c r="A54">
        <v>63</v>
      </c>
      <c r="B54">
        <v>5</v>
      </c>
      <c r="C54" t="s">
        <v>123</v>
      </c>
      <c r="D54">
        <v>20</v>
      </c>
      <c r="E54" t="s">
        <v>71</v>
      </c>
      <c r="F54">
        <v>2</v>
      </c>
      <c r="G54" t="s">
        <v>79</v>
      </c>
      <c r="H54">
        <v>2</v>
      </c>
      <c r="I54" t="s">
        <v>47</v>
      </c>
      <c r="J54" t="s">
        <v>48</v>
      </c>
      <c r="K54">
        <v>1</v>
      </c>
      <c r="M54">
        <v>2</v>
      </c>
      <c r="N54">
        <v>3</v>
      </c>
      <c r="O54" t="s">
        <v>59</v>
      </c>
      <c r="P54">
        <v>3</v>
      </c>
      <c r="Q54" t="s">
        <v>124</v>
      </c>
      <c r="R54">
        <v>2</v>
      </c>
      <c r="S54" t="s">
        <v>51</v>
      </c>
      <c r="T54" t="s">
        <v>50</v>
      </c>
      <c r="U54">
        <v>1</v>
      </c>
      <c r="V54" t="s">
        <v>67</v>
      </c>
      <c r="W54">
        <v>2</v>
      </c>
      <c r="X54">
        <v>3</v>
      </c>
      <c r="Y54">
        <v>2</v>
      </c>
      <c r="Z54">
        <v>3</v>
      </c>
      <c r="AA54">
        <v>2</v>
      </c>
      <c r="AB54">
        <v>2</v>
      </c>
      <c r="AC54">
        <v>3</v>
      </c>
      <c r="AD54">
        <v>1</v>
      </c>
      <c r="AE54">
        <v>2</v>
      </c>
      <c r="AF54">
        <v>2</v>
      </c>
      <c r="AG54">
        <v>2</v>
      </c>
      <c r="AH54">
        <v>1</v>
      </c>
      <c r="AI54">
        <v>0</v>
      </c>
      <c r="AJ54">
        <v>0</v>
      </c>
      <c r="AK54">
        <v>1</v>
      </c>
      <c r="AL54">
        <v>0</v>
      </c>
      <c r="AM54">
        <v>1</v>
      </c>
      <c r="AN54">
        <v>1</v>
      </c>
      <c r="AO54">
        <v>2</v>
      </c>
      <c r="AP54">
        <v>2</v>
      </c>
      <c r="AQ54">
        <v>2</v>
      </c>
      <c r="AR54" t="s">
        <v>246</v>
      </c>
      <c r="AS54" t="s">
        <v>245</v>
      </c>
      <c r="AT54" t="s">
        <v>247</v>
      </c>
      <c r="AV54">
        <f>Table242675[[#This Row],[Lego Q1]]-Table242675[[#This Row],[Discussive Q1]]</f>
        <v>1</v>
      </c>
      <c r="AW54">
        <f>Table242675[[#This Row],[Lego Q2]]-Table242675[[#This Row],[Discussive Q2]]</f>
        <v>1</v>
      </c>
      <c r="AX54">
        <f>Table242675[[#This Row],[Lego Q3]]-Table242675[[#This Row],[Discussive Q3]]</f>
        <v>-1</v>
      </c>
      <c r="AY54">
        <f>Table242675[[#This Row],[Lego Q4]]-Table242675[[#This Row],[Discussive Q4]]</f>
        <v>-1</v>
      </c>
      <c r="AZ54">
        <f>Table242675[[#This Row],[Lego Q5]]-Table242675[[#This Row],[Discussive Q5]]</f>
        <v>0</v>
      </c>
      <c r="BA54">
        <f>Table242675[[#This Row],[Lego Q6]]-Table242675[[#This Row],[Discussive Q6]]</f>
        <v>1</v>
      </c>
      <c r="BB54">
        <f>Table242675[[#This Row],[Lego Q7]]-Table242675[[#This Row],[Discussive Q7]]</f>
        <v>-1</v>
      </c>
      <c r="BC54">
        <f>Table242675[[#This Row],[Lego Q8]]-Table242675[[#This Row],[Discussive Q8]]</f>
        <v>-1</v>
      </c>
      <c r="BD54">
        <f>Table242675[[#This Row],[Lego Q9]]-Table242675[[#This Row],[Discussive Q9]]</f>
        <v>-1</v>
      </c>
      <c r="BE54">
        <f>Table242675[[#This Row],[Lego Q10]]-Table242675[[#This Row],[Discussive Q10]]</f>
        <v>0</v>
      </c>
    </row>
    <row r="55" spans="1:57">
      <c r="A55">
        <v>64</v>
      </c>
      <c r="B55">
        <v>5</v>
      </c>
      <c r="C55" t="s">
        <v>123</v>
      </c>
      <c r="D55">
        <v>21</v>
      </c>
      <c r="E55" t="s">
        <v>71</v>
      </c>
      <c r="F55">
        <v>2</v>
      </c>
      <c r="G55" t="s">
        <v>79</v>
      </c>
      <c r="H55">
        <v>2</v>
      </c>
      <c r="I55" t="s">
        <v>47</v>
      </c>
      <c r="J55" t="s">
        <v>48</v>
      </c>
      <c r="K55">
        <v>1</v>
      </c>
      <c r="M55">
        <v>3</v>
      </c>
      <c r="N55">
        <v>3</v>
      </c>
      <c r="O55" t="s">
        <v>59</v>
      </c>
      <c r="P55">
        <v>3</v>
      </c>
      <c r="Q55" t="s">
        <v>124</v>
      </c>
      <c r="R55">
        <v>2</v>
      </c>
      <c r="S55" t="s">
        <v>51</v>
      </c>
      <c r="T55" t="s">
        <v>50</v>
      </c>
      <c r="U55">
        <v>1</v>
      </c>
      <c r="V55" t="s">
        <v>67</v>
      </c>
      <c r="W55">
        <v>2</v>
      </c>
      <c r="X55">
        <v>3</v>
      </c>
      <c r="Y55">
        <v>1</v>
      </c>
      <c r="Z55">
        <v>3</v>
      </c>
      <c r="AA55">
        <v>2</v>
      </c>
      <c r="AB55">
        <v>3</v>
      </c>
      <c r="AC55">
        <v>2</v>
      </c>
      <c r="AD55">
        <v>1</v>
      </c>
      <c r="AE55">
        <v>1</v>
      </c>
      <c r="AF55">
        <v>2</v>
      </c>
      <c r="AG55">
        <v>-2</v>
      </c>
      <c r="AH55">
        <v>1</v>
      </c>
      <c r="AI55">
        <v>-1</v>
      </c>
      <c r="AJ55">
        <v>1</v>
      </c>
      <c r="AK55">
        <v>1</v>
      </c>
      <c r="AL55">
        <v>2</v>
      </c>
      <c r="AM55">
        <v>-1</v>
      </c>
      <c r="AN55">
        <v>1</v>
      </c>
      <c r="AO55">
        <v>1</v>
      </c>
      <c r="AP55">
        <v>2</v>
      </c>
      <c r="AQ55">
        <v>1</v>
      </c>
      <c r="AR55" t="s">
        <v>249</v>
      </c>
      <c r="AS55" t="s">
        <v>248</v>
      </c>
      <c r="AT55" t="s">
        <v>250</v>
      </c>
      <c r="AV55">
        <f>Table242675[[#This Row],[Lego Q1]]-Table242675[[#This Row],[Discussive Q1]]</f>
        <v>2</v>
      </c>
      <c r="AW55">
        <f>Table242675[[#This Row],[Lego Q2]]-Table242675[[#This Row],[Discussive Q2]]</f>
        <v>1</v>
      </c>
      <c r="AX55">
        <f>Table242675[[#This Row],[Lego Q3]]-Table242675[[#This Row],[Discussive Q3]]</f>
        <v>1</v>
      </c>
      <c r="AY55">
        <f>Table242675[[#This Row],[Lego Q4]]-Table242675[[#This Row],[Discussive Q4]]</f>
        <v>0</v>
      </c>
      <c r="AZ55">
        <f>Table242675[[#This Row],[Lego Q5]]-Table242675[[#This Row],[Discussive Q5]]</f>
        <v>4</v>
      </c>
      <c r="BA55">
        <f>Table242675[[#This Row],[Lego Q6]]-Table242675[[#This Row],[Discussive Q6]]</f>
        <v>2</v>
      </c>
      <c r="BB55">
        <f>Table242675[[#This Row],[Lego Q7]]-Table242675[[#This Row],[Discussive Q7]]</f>
        <v>0</v>
      </c>
      <c r="BC55">
        <f>Table242675[[#This Row],[Lego Q8]]-Table242675[[#This Row],[Discussive Q8]]</f>
        <v>3</v>
      </c>
      <c r="BD55">
        <f>Table242675[[#This Row],[Lego Q9]]-Table242675[[#This Row],[Discussive Q9]]</f>
        <v>0</v>
      </c>
      <c r="BE55">
        <f>Table242675[[#This Row],[Lego Q10]]-Table242675[[#This Row],[Discussive Q10]]</f>
        <v>1</v>
      </c>
    </row>
    <row r="56" spans="1:57">
      <c r="A56">
        <v>65</v>
      </c>
      <c r="B56">
        <v>5</v>
      </c>
      <c r="C56" t="s">
        <v>123</v>
      </c>
      <c r="D56">
        <v>19</v>
      </c>
      <c r="E56" t="s">
        <v>71</v>
      </c>
      <c r="F56">
        <v>2</v>
      </c>
      <c r="G56" t="s">
        <v>79</v>
      </c>
      <c r="H56">
        <v>2</v>
      </c>
      <c r="I56" t="s">
        <v>47</v>
      </c>
      <c r="J56" t="s">
        <v>48</v>
      </c>
      <c r="K56">
        <v>1</v>
      </c>
      <c r="M56">
        <v>2</v>
      </c>
      <c r="N56">
        <v>2</v>
      </c>
      <c r="O56" t="s">
        <v>49</v>
      </c>
      <c r="P56">
        <v>1</v>
      </c>
      <c r="Q56" t="s">
        <v>124</v>
      </c>
      <c r="R56">
        <v>2</v>
      </c>
      <c r="S56" t="s">
        <v>51</v>
      </c>
      <c r="T56" t="s">
        <v>50</v>
      </c>
      <c r="U56">
        <v>1</v>
      </c>
      <c r="V56" t="s">
        <v>67</v>
      </c>
      <c r="W56">
        <v>2</v>
      </c>
      <c r="X56">
        <v>1</v>
      </c>
      <c r="Y56">
        <v>0</v>
      </c>
      <c r="Z56">
        <v>2</v>
      </c>
      <c r="AA56">
        <v>0</v>
      </c>
      <c r="AB56">
        <v>2</v>
      </c>
      <c r="AC56">
        <v>2</v>
      </c>
      <c r="AD56">
        <v>1</v>
      </c>
      <c r="AE56">
        <v>2</v>
      </c>
      <c r="AF56">
        <v>1</v>
      </c>
      <c r="AG56">
        <v>3</v>
      </c>
      <c r="AH56">
        <v>0</v>
      </c>
      <c r="AI56">
        <v>2</v>
      </c>
      <c r="AJ56">
        <v>0</v>
      </c>
      <c r="AK56">
        <v>0</v>
      </c>
      <c r="AL56">
        <v>0</v>
      </c>
      <c r="AM56">
        <v>-1</v>
      </c>
      <c r="AN56">
        <v>0</v>
      </c>
      <c r="AO56">
        <v>-2</v>
      </c>
      <c r="AP56">
        <v>1</v>
      </c>
      <c r="AQ56">
        <v>-1</v>
      </c>
      <c r="AR56" t="s">
        <v>252</v>
      </c>
      <c r="AS56" t="s">
        <v>251</v>
      </c>
      <c r="AV56">
        <f>Table242675[[#This Row],[Lego Q1]]-Table242675[[#This Row],[Discussive Q1]]</f>
        <v>1</v>
      </c>
      <c r="AW56">
        <f>Table242675[[#This Row],[Lego Q2]]-Table242675[[#This Row],[Discussive Q2]]</f>
        <v>2</v>
      </c>
      <c r="AX56">
        <f>Table242675[[#This Row],[Lego Q3]]-Table242675[[#This Row],[Discussive Q3]]</f>
        <v>0</v>
      </c>
      <c r="AY56">
        <f>Table242675[[#This Row],[Lego Q4]]-Table242675[[#This Row],[Discussive Q4]]</f>
        <v>-1</v>
      </c>
      <c r="AZ56">
        <f>Table242675[[#This Row],[Lego Q5]]-Table242675[[#This Row],[Discussive Q5]]</f>
        <v>-2</v>
      </c>
      <c r="BA56">
        <f>Table242675[[#This Row],[Lego Q6]]-Table242675[[#This Row],[Discussive Q6]]</f>
        <v>-2</v>
      </c>
      <c r="BB56">
        <f>Table242675[[#This Row],[Lego Q7]]-Table242675[[#This Row],[Discussive Q7]]</f>
        <v>0</v>
      </c>
      <c r="BC56">
        <f>Table242675[[#This Row],[Lego Q8]]-Table242675[[#This Row],[Discussive Q8]]</f>
        <v>1</v>
      </c>
      <c r="BD56">
        <f>Table242675[[#This Row],[Lego Q9]]-Table242675[[#This Row],[Discussive Q9]]</f>
        <v>2</v>
      </c>
      <c r="BE56">
        <f>Table242675[[#This Row],[Lego Q10]]-Table242675[[#This Row],[Discussive Q10]]</f>
        <v>2</v>
      </c>
    </row>
    <row r="57" spans="1:57">
      <c r="A57">
        <v>69</v>
      </c>
      <c r="B57">
        <v>5</v>
      </c>
      <c r="C57" t="s">
        <v>123</v>
      </c>
      <c r="D57">
        <v>20</v>
      </c>
      <c r="E57" t="s">
        <v>71</v>
      </c>
      <c r="F57">
        <v>2</v>
      </c>
      <c r="G57" t="s">
        <v>79</v>
      </c>
      <c r="H57">
        <v>2</v>
      </c>
      <c r="I57" t="s">
        <v>47</v>
      </c>
      <c r="J57" t="s">
        <v>48</v>
      </c>
      <c r="K57">
        <v>1</v>
      </c>
      <c r="M57">
        <v>1</v>
      </c>
      <c r="N57">
        <v>1</v>
      </c>
      <c r="O57" t="s">
        <v>59</v>
      </c>
      <c r="P57">
        <v>1</v>
      </c>
      <c r="Q57" t="s">
        <v>124</v>
      </c>
      <c r="R57">
        <v>2</v>
      </c>
      <c r="S57" t="s">
        <v>67</v>
      </c>
      <c r="T57" t="s">
        <v>50</v>
      </c>
      <c r="U57">
        <v>1</v>
      </c>
      <c r="V57" t="s">
        <v>65</v>
      </c>
      <c r="W57">
        <v>2</v>
      </c>
      <c r="X57">
        <v>3</v>
      </c>
      <c r="Y57">
        <v>0</v>
      </c>
      <c r="Z57">
        <v>3</v>
      </c>
      <c r="AA57">
        <v>2</v>
      </c>
      <c r="AB57">
        <v>1</v>
      </c>
      <c r="AC57">
        <v>2</v>
      </c>
      <c r="AD57">
        <v>-1</v>
      </c>
      <c r="AE57">
        <v>2</v>
      </c>
      <c r="AF57">
        <v>0</v>
      </c>
      <c r="AG57">
        <v>2</v>
      </c>
      <c r="AH57">
        <v>-2</v>
      </c>
      <c r="AI57">
        <v>-1</v>
      </c>
      <c r="AJ57">
        <v>-1</v>
      </c>
      <c r="AK57">
        <v>1</v>
      </c>
      <c r="AL57">
        <v>-1</v>
      </c>
      <c r="AM57">
        <v>-1</v>
      </c>
      <c r="AN57">
        <v>-2</v>
      </c>
      <c r="AO57">
        <v>-1</v>
      </c>
      <c r="AP57">
        <v>0</v>
      </c>
      <c r="AQ57">
        <v>2</v>
      </c>
      <c r="AR57" t="s">
        <v>266</v>
      </c>
      <c r="AS57" t="s">
        <v>265</v>
      </c>
      <c r="AT57" t="s">
        <v>267</v>
      </c>
      <c r="AV57">
        <f>Table242675[[#This Row],[Lego Q1]]-Table242675[[#This Row],[Discussive Q1]]</f>
        <v>3</v>
      </c>
      <c r="AW57">
        <f>Table242675[[#This Row],[Lego Q2]]-Table242675[[#This Row],[Discussive Q2]]</f>
        <v>1</v>
      </c>
      <c r="AX57">
        <f>Table242675[[#This Row],[Lego Q3]]-Table242675[[#This Row],[Discussive Q3]]</f>
        <v>-1</v>
      </c>
      <c r="AY57">
        <f>Table242675[[#This Row],[Lego Q4]]-Table242675[[#This Row],[Discussive Q4]]</f>
        <v>-3</v>
      </c>
      <c r="AZ57">
        <f>Table242675[[#This Row],[Lego Q5]]-Table242675[[#This Row],[Discussive Q5]]</f>
        <v>-2</v>
      </c>
      <c r="BA57">
        <f>Table242675[[#This Row],[Lego Q6]]-Table242675[[#This Row],[Discussive Q6]]</f>
        <v>-1</v>
      </c>
      <c r="BB57">
        <f>Table242675[[#This Row],[Lego Q7]]-Table242675[[#This Row],[Discussive Q7]]</f>
        <v>-2</v>
      </c>
      <c r="BC57">
        <f>Table242675[[#This Row],[Lego Q8]]-Table242675[[#This Row],[Discussive Q8]]</f>
        <v>0</v>
      </c>
      <c r="BD57">
        <f>Table242675[[#This Row],[Lego Q9]]-Table242675[[#This Row],[Discussive Q9]]</f>
        <v>-1</v>
      </c>
      <c r="BE57">
        <f>Table242675[[#This Row],[Lego Q10]]-Table242675[[#This Row],[Discussive Q10]]</f>
        <v>-2</v>
      </c>
    </row>
    <row r="58" spans="1:57">
      <c r="A58">
        <v>70</v>
      </c>
      <c r="B58">
        <v>5</v>
      </c>
      <c r="C58" t="s">
        <v>123</v>
      </c>
      <c r="D58">
        <v>19</v>
      </c>
      <c r="E58" t="s">
        <v>71</v>
      </c>
      <c r="F58">
        <v>2</v>
      </c>
      <c r="G58" t="s">
        <v>79</v>
      </c>
      <c r="H58">
        <v>2</v>
      </c>
      <c r="I58" t="s">
        <v>47</v>
      </c>
      <c r="J58" t="s">
        <v>48</v>
      </c>
      <c r="K58">
        <v>1</v>
      </c>
      <c r="M58">
        <v>1</v>
      </c>
      <c r="N58">
        <v>1</v>
      </c>
      <c r="O58" t="s">
        <v>49</v>
      </c>
      <c r="P58">
        <v>0</v>
      </c>
      <c r="Q58" t="s">
        <v>124</v>
      </c>
      <c r="R58">
        <v>2</v>
      </c>
      <c r="S58" t="s">
        <v>67</v>
      </c>
      <c r="T58" t="s">
        <v>50</v>
      </c>
      <c r="U58">
        <v>1</v>
      </c>
      <c r="V58" t="s">
        <v>65</v>
      </c>
      <c r="W58">
        <v>2</v>
      </c>
      <c r="X58">
        <v>3</v>
      </c>
      <c r="Y58">
        <v>0</v>
      </c>
      <c r="Z58">
        <v>2</v>
      </c>
      <c r="AA58">
        <v>-1</v>
      </c>
      <c r="AB58">
        <v>1</v>
      </c>
      <c r="AC58">
        <v>3</v>
      </c>
      <c r="AD58">
        <v>0</v>
      </c>
      <c r="AE58">
        <v>1</v>
      </c>
      <c r="AF58">
        <v>1</v>
      </c>
      <c r="AG58">
        <v>1</v>
      </c>
      <c r="AH58">
        <v>0</v>
      </c>
      <c r="AI58">
        <v>0</v>
      </c>
      <c r="AJ58">
        <v>0</v>
      </c>
      <c r="AK58">
        <v>-1</v>
      </c>
      <c r="AL58">
        <v>0</v>
      </c>
      <c r="AM58">
        <v>-1</v>
      </c>
      <c r="AN58">
        <v>0</v>
      </c>
      <c r="AO58">
        <v>-1</v>
      </c>
      <c r="AP58">
        <v>0</v>
      </c>
      <c r="AQ58">
        <v>-1</v>
      </c>
      <c r="AR58" t="s">
        <v>269</v>
      </c>
      <c r="AS58" t="s">
        <v>268</v>
      </c>
      <c r="AT58" t="s">
        <v>270</v>
      </c>
      <c r="AU58" t="s">
        <v>240</v>
      </c>
      <c r="AV58">
        <f>Table242675[[#This Row],[Lego Q1]]-Table242675[[#This Row],[Discussive Q1]]</f>
        <v>3</v>
      </c>
      <c r="AW58">
        <f>Table242675[[#This Row],[Lego Q2]]-Table242675[[#This Row],[Discussive Q2]]</f>
        <v>3</v>
      </c>
      <c r="AX58">
        <f>Table242675[[#This Row],[Lego Q3]]-Table242675[[#This Row],[Discussive Q3]]</f>
        <v>-2</v>
      </c>
      <c r="AY58">
        <f>Table242675[[#This Row],[Lego Q4]]-Table242675[[#This Row],[Discussive Q4]]</f>
        <v>-1</v>
      </c>
      <c r="AZ58">
        <f>Table242675[[#This Row],[Lego Q5]]-Table242675[[#This Row],[Discussive Q5]]</f>
        <v>0</v>
      </c>
      <c r="BA58">
        <f>Table242675[[#This Row],[Lego Q6]]-Table242675[[#This Row],[Discussive Q6]]</f>
        <v>0</v>
      </c>
      <c r="BB58">
        <f>Table242675[[#This Row],[Lego Q7]]-Table242675[[#This Row],[Discussive Q7]]</f>
        <v>1</v>
      </c>
      <c r="BC58">
        <f>Table242675[[#This Row],[Lego Q8]]-Table242675[[#This Row],[Discussive Q8]]</f>
        <v>1</v>
      </c>
      <c r="BD58">
        <f>Table242675[[#This Row],[Lego Q9]]-Table242675[[#This Row],[Discussive Q9]]</f>
        <v>1</v>
      </c>
      <c r="BE58">
        <f>Table242675[[#This Row],[Lego Q10]]-Table242675[[#This Row],[Discussive Q10]]</f>
        <v>1</v>
      </c>
    </row>
    <row r="59" spans="1:57">
      <c r="A59">
        <v>71</v>
      </c>
      <c r="B59">
        <v>5</v>
      </c>
      <c r="C59" t="s">
        <v>123</v>
      </c>
      <c r="D59">
        <v>21</v>
      </c>
      <c r="E59" t="s">
        <v>71</v>
      </c>
      <c r="F59">
        <v>2</v>
      </c>
      <c r="G59" t="s">
        <v>79</v>
      </c>
      <c r="H59">
        <v>2</v>
      </c>
      <c r="I59" t="s">
        <v>47</v>
      </c>
      <c r="J59" t="s">
        <v>48</v>
      </c>
      <c r="K59">
        <v>1</v>
      </c>
      <c r="M59">
        <v>1</v>
      </c>
      <c r="N59">
        <v>1</v>
      </c>
      <c r="O59" t="s">
        <v>59</v>
      </c>
      <c r="P59">
        <v>2</v>
      </c>
      <c r="Q59" t="s">
        <v>124</v>
      </c>
      <c r="R59">
        <v>2</v>
      </c>
      <c r="S59" t="s">
        <v>67</v>
      </c>
      <c r="T59" t="s">
        <v>50</v>
      </c>
      <c r="U59">
        <v>1</v>
      </c>
      <c r="V59" t="s">
        <v>65</v>
      </c>
      <c r="W59">
        <v>2</v>
      </c>
      <c r="X59">
        <v>3</v>
      </c>
      <c r="Y59">
        <v>1</v>
      </c>
      <c r="Z59">
        <v>3</v>
      </c>
      <c r="AA59">
        <v>1</v>
      </c>
      <c r="AB59">
        <v>3</v>
      </c>
      <c r="AC59">
        <v>3</v>
      </c>
      <c r="AD59">
        <v>-1</v>
      </c>
      <c r="AE59">
        <v>2</v>
      </c>
      <c r="AF59">
        <v>1</v>
      </c>
      <c r="AG59">
        <v>1</v>
      </c>
      <c r="AH59">
        <v>-1</v>
      </c>
      <c r="AI59">
        <v>-1</v>
      </c>
      <c r="AJ59">
        <v>-1</v>
      </c>
      <c r="AK59">
        <v>1</v>
      </c>
      <c r="AL59">
        <v>-1</v>
      </c>
      <c r="AM59">
        <v>-1</v>
      </c>
      <c r="AN59">
        <v>-1</v>
      </c>
      <c r="AO59">
        <v>1</v>
      </c>
      <c r="AP59">
        <v>0</v>
      </c>
      <c r="AQ59">
        <v>1</v>
      </c>
      <c r="AR59" t="s">
        <v>271</v>
      </c>
      <c r="AS59" t="s">
        <v>262</v>
      </c>
      <c r="AV59">
        <f>Table242675[[#This Row],[Lego Q1]]-Table242675[[#This Row],[Discussive Q1]]</f>
        <v>2</v>
      </c>
      <c r="AW59">
        <f>Table242675[[#This Row],[Lego Q2]]-Table242675[[#This Row],[Discussive Q2]]</f>
        <v>2</v>
      </c>
      <c r="AX59">
        <f>Table242675[[#This Row],[Lego Q3]]-Table242675[[#This Row],[Discussive Q3]]</f>
        <v>0</v>
      </c>
      <c r="AY59">
        <f>Table242675[[#This Row],[Lego Q4]]-Table242675[[#This Row],[Discussive Q4]]</f>
        <v>-3</v>
      </c>
      <c r="AZ59">
        <f>Table242675[[#This Row],[Lego Q5]]-Table242675[[#This Row],[Discussive Q5]]</f>
        <v>0</v>
      </c>
      <c r="BA59">
        <f>Table242675[[#This Row],[Lego Q6]]-Table242675[[#This Row],[Discussive Q6]]</f>
        <v>0</v>
      </c>
      <c r="BB59">
        <f>Table242675[[#This Row],[Lego Q7]]-Table242675[[#This Row],[Discussive Q7]]</f>
        <v>-2</v>
      </c>
      <c r="BC59">
        <f>Table242675[[#This Row],[Lego Q8]]-Table242675[[#This Row],[Discussive Q8]]</f>
        <v>0</v>
      </c>
      <c r="BD59">
        <f>Table242675[[#This Row],[Lego Q9]]-Table242675[[#This Row],[Discussive Q9]]</f>
        <v>-2</v>
      </c>
      <c r="BE59">
        <f>Table242675[[#This Row],[Lego Q10]]-Table242675[[#This Row],[Discussive Q10]]</f>
        <v>-1</v>
      </c>
    </row>
    <row r="60" spans="1:57">
      <c r="A60">
        <v>72</v>
      </c>
      <c r="B60">
        <v>5</v>
      </c>
      <c r="C60" t="s">
        <v>123</v>
      </c>
      <c r="D60">
        <v>20</v>
      </c>
      <c r="E60" t="s">
        <v>71</v>
      </c>
      <c r="F60">
        <v>2</v>
      </c>
      <c r="G60" t="s">
        <v>79</v>
      </c>
      <c r="H60">
        <v>2</v>
      </c>
      <c r="I60" t="s">
        <v>272</v>
      </c>
      <c r="J60" t="s">
        <v>48</v>
      </c>
      <c r="K60">
        <v>1</v>
      </c>
      <c r="M60">
        <v>0</v>
      </c>
      <c r="N60">
        <v>3</v>
      </c>
      <c r="P60">
        <v>2</v>
      </c>
      <c r="Q60" t="s">
        <v>124</v>
      </c>
      <c r="R60">
        <v>2</v>
      </c>
      <c r="S60" t="s">
        <v>55</v>
      </c>
      <c r="T60" t="s">
        <v>50</v>
      </c>
      <c r="U60">
        <v>1</v>
      </c>
      <c r="V60" t="s">
        <v>98</v>
      </c>
      <c r="W60">
        <v>2</v>
      </c>
      <c r="X60">
        <v>1</v>
      </c>
      <c r="Y60">
        <v>0</v>
      </c>
      <c r="Z60">
        <v>1</v>
      </c>
      <c r="AA60">
        <v>1</v>
      </c>
      <c r="AB60">
        <v>0</v>
      </c>
      <c r="AC60">
        <v>0</v>
      </c>
      <c r="AD60">
        <v>1</v>
      </c>
      <c r="AE60">
        <v>-1</v>
      </c>
      <c r="AF60">
        <v>2</v>
      </c>
      <c r="AG60">
        <v>-1</v>
      </c>
      <c r="AH60">
        <v>1</v>
      </c>
      <c r="AI60">
        <v>0</v>
      </c>
      <c r="AJ60">
        <v>-1</v>
      </c>
      <c r="AK60">
        <v>-1</v>
      </c>
      <c r="AL60">
        <v>1</v>
      </c>
      <c r="AM60">
        <v>-2</v>
      </c>
      <c r="AN60">
        <v>-1</v>
      </c>
      <c r="AO60">
        <v>-2</v>
      </c>
      <c r="AP60">
        <v>1</v>
      </c>
      <c r="AQ60">
        <v>-1</v>
      </c>
      <c r="AR60" t="s">
        <v>273</v>
      </c>
      <c r="AV60">
        <f>Table242675[[#This Row],[Lego Q1]]-Table242675[[#This Row],[Discussive Q1]]</f>
        <v>1</v>
      </c>
      <c r="AW60">
        <f>Table242675[[#This Row],[Lego Q2]]-Table242675[[#This Row],[Discussive Q2]]</f>
        <v>0</v>
      </c>
      <c r="AX60">
        <f>Table242675[[#This Row],[Lego Q3]]-Table242675[[#This Row],[Discussive Q3]]</f>
        <v>0</v>
      </c>
      <c r="AY60">
        <f>Table242675[[#This Row],[Lego Q4]]-Table242675[[#This Row],[Discussive Q4]]</f>
        <v>2</v>
      </c>
      <c r="AZ60">
        <f>Table242675[[#This Row],[Lego Q5]]-Table242675[[#This Row],[Discussive Q5]]</f>
        <v>3</v>
      </c>
      <c r="BA60">
        <f>Table242675[[#This Row],[Lego Q6]]-Table242675[[#This Row],[Discussive Q6]]</f>
        <v>1</v>
      </c>
      <c r="BB60">
        <f>Table242675[[#This Row],[Lego Q7]]-Table242675[[#This Row],[Discussive Q7]]</f>
        <v>0</v>
      </c>
      <c r="BC60">
        <f>Table242675[[#This Row],[Lego Q8]]-Table242675[[#This Row],[Discussive Q8]]</f>
        <v>3</v>
      </c>
      <c r="BD60">
        <f>Table242675[[#This Row],[Lego Q9]]-Table242675[[#This Row],[Discussive Q9]]</f>
        <v>1</v>
      </c>
      <c r="BE60">
        <f>Table242675[[#This Row],[Lego Q10]]-Table242675[[#This Row],[Discussive Q10]]</f>
        <v>2</v>
      </c>
    </row>
    <row r="61" spans="1:57">
      <c r="A61">
        <v>28</v>
      </c>
      <c r="B61">
        <v>4</v>
      </c>
      <c r="C61" t="s">
        <v>123</v>
      </c>
      <c r="D61">
        <v>19</v>
      </c>
      <c r="E61" t="s">
        <v>58</v>
      </c>
      <c r="F61">
        <v>1</v>
      </c>
      <c r="G61" t="s">
        <v>64</v>
      </c>
      <c r="H61">
        <v>1</v>
      </c>
      <c r="I61" t="s">
        <v>47</v>
      </c>
      <c r="J61" t="s">
        <v>48</v>
      </c>
      <c r="K61">
        <v>1</v>
      </c>
      <c r="M61">
        <v>1</v>
      </c>
      <c r="N61">
        <v>3</v>
      </c>
      <c r="O61" t="s">
        <v>59</v>
      </c>
      <c r="P61">
        <v>0</v>
      </c>
      <c r="Q61" t="s">
        <v>124</v>
      </c>
      <c r="R61">
        <v>2</v>
      </c>
      <c r="S61" t="s">
        <v>65</v>
      </c>
      <c r="T61" t="s">
        <v>50</v>
      </c>
      <c r="U61">
        <v>1</v>
      </c>
      <c r="V61" t="s">
        <v>84</v>
      </c>
      <c r="W61">
        <v>2</v>
      </c>
      <c r="X61">
        <v>2</v>
      </c>
      <c r="Y61">
        <v>0</v>
      </c>
      <c r="Z61">
        <v>2</v>
      </c>
      <c r="AA61">
        <v>1</v>
      </c>
      <c r="AB61">
        <v>3</v>
      </c>
      <c r="AC61">
        <v>3</v>
      </c>
      <c r="AD61">
        <v>0</v>
      </c>
      <c r="AE61">
        <v>1</v>
      </c>
      <c r="AF61">
        <v>1</v>
      </c>
      <c r="AG61">
        <v>0</v>
      </c>
      <c r="AH61">
        <v>-1</v>
      </c>
      <c r="AI61">
        <v>-1</v>
      </c>
      <c r="AJ61">
        <v>1</v>
      </c>
      <c r="AK61">
        <v>1</v>
      </c>
      <c r="AL61">
        <v>-1</v>
      </c>
      <c r="AM61">
        <v>-2</v>
      </c>
      <c r="AN61">
        <v>0</v>
      </c>
      <c r="AO61">
        <v>0</v>
      </c>
      <c r="AP61">
        <v>0</v>
      </c>
      <c r="AQ61">
        <v>-2</v>
      </c>
      <c r="AR61" t="s">
        <v>151</v>
      </c>
      <c r="AS61" t="s">
        <v>150</v>
      </c>
      <c r="AV61">
        <f>Table242675[[#This Row],[Lego Q1]]-Table242675[[#This Row],[Discussive Q1]]</f>
        <v>2</v>
      </c>
      <c r="AW61">
        <f>Table242675[[#This Row],[Lego Q2]]-Table242675[[#This Row],[Discussive Q2]]</f>
        <v>1</v>
      </c>
      <c r="AX61">
        <f>Table242675[[#This Row],[Lego Q3]]-Table242675[[#This Row],[Discussive Q3]]</f>
        <v>0</v>
      </c>
      <c r="AY61">
        <f>Table242675[[#This Row],[Lego Q4]]-Table242675[[#This Row],[Discussive Q4]]</f>
        <v>-1</v>
      </c>
      <c r="AZ61">
        <f>Table242675[[#This Row],[Lego Q5]]-Table242675[[#This Row],[Discussive Q5]]</f>
        <v>1</v>
      </c>
      <c r="BA61">
        <f>Table242675[[#This Row],[Lego Q6]]-Table242675[[#This Row],[Discussive Q6]]</f>
        <v>0</v>
      </c>
      <c r="BB61">
        <f>Table242675[[#This Row],[Lego Q7]]-Table242675[[#This Row],[Discussive Q7]]</f>
        <v>0</v>
      </c>
      <c r="BC61">
        <f>Table242675[[#This Row],[Lego Q8]]-Table242675[[#This Row],[Discussive Q8]]</f>
        <v>1</v>
      </c>
      <c r="BD61">
        <f>Table242675[[#This Row],[Lego Q9]]-Table242675[[#This Row],[Discussive Q9]]</f>
        <v>0</v>
      </c>
      <c r="BE61">
        <f>Table242675[[#This Row],[Lego Q10]]-Table242675[[#This Row],[Discussive Q10]]</f>
        <v>2</v>
      </c>
    </row>
    <row r="62" spans="1:57">
      <c r="A62">
        <v>29</v>
      </c>
      <c r="B62">
        <v>4</v>
      </c>
      <c r="C62" t="s">
        <v>123</v>
      </c>
      <c r="D62">
        <v>18</v>
      </c>
      <c r="E62" t="s">
        <v>58</v>
      </c>
      <c r="F62">
        <v>1</v>
      </c>
      <c r="G62" t="s">
        <v>64</v>
      </c>
      <c r="H62">
        <v>1</v>
      </c>
      <c r="I62" t="s">
        <v>47</v>
      </c>
      <c r="J62" t="s">
        <v>48</v>
      </c>
      <c r="K62">
        <v>1</v>
      </c>
      <c r="M62">
        <v>2</v>
      </c>
      <c r="N62">
        <v>3</v>
      </c>
      <c r="O62" t="s">
        <v>59</v>
      </c>
      <c r="P62">
        <v>2</v>
      </c>
      <c r="Q62" t="s">
        <v>124</v>
      </c>
      <c r="R62">
        <v>2</v>
      </c>
      <c r="S62" t="s">
        <v>65</v>
      </c>
      <c r="T62" t="s">
        <v>50</v>
      </c>
      <c r="U62">
        <v>1</v>
      </c>
      <c r="V62" t="s">
        <v>84</v>
      </c>
      <c r="W62">
        <v>2</v>
      </c>
      <c r="X62">
        <v>2</v>
      </c>
      <c r="Y62">
        <v>1</v>
      </c>
      <c r="Z62">
        <v>2</v>
      </c>
      <c r="AA62">
        <v>1</v>
      </c>
      <c r="AB62">
        <v>3</v>
      </c>
      <c r="AC62">
        <v>2</v>
      </c>
      <c r="AD62">
        <v>1</v>
      </c>
      <c r="AE62">
        <v>1</v>
      </c>
      <c r="AF62">
        <v>1</v>
      </c>
      <c r="AG62">
        <v>0</v>
      </c>
      <c r="AH62">
        <v>2</v>
      </c>
      <c r="AI62">
        <v>1</v>
      </c>
      <c r="AJ62">
        <v>1</v>
      </c>
      <c r="AK62">
        <v>1</v>
      </c>
      <c r="AL62">
        <v>1</v>
      </c>
      <c r="AM62">
        <v>-1</v>
      </c>
      <c r="AN62">
        <v>2</v>
      </c>
      <c r="AO62">
        <v>1</v>
      </c>
      <c r="AP62">
        <v>1</v>
      </c>
      <c r="AQ62">
        <v>0</v>
      </c>
      <c r="AR62" t="s">
        <v>154</v>
      </c>
      <c r="AS62" t="s">
        <v>152</v>
      </c>
      <c r="AT62" t="s">
        <v>155</v>
      </c>
      <c r="AU62" t="s">
        <v>153</v>
      </c>
      <c r="AV62">
        <f>Table242675[[#This Row],[Lego Q1]]-Table242675[[#This Row],[Discussive Q1]]</f>
        <v>1</v>
      </c>
      <c r="AW62">
        <f>Table242675[[#This Row],[Lego Q2]]-Table242675[[#This Row],[Discussive Q2]]</f>
        <v>1</v>
      </c>
      <c r="AX62">
        <f>Table242675[[#This Row],[Lego Q3]]-Table242675[[#This Row],[Discussive Q3]]</f>
        <v>1</v>
      </c>
      <c r="AY62">
        <f>Table242675[[#This Row],[Lego Q4]]-Table242675[[#This Row],[Discussive Q4]]</f>
        <v>0</v>
      </c>
      <c r="AZ62">
        <f>Table242675[[#This Row],[Lego Q5]]-Table242675[[#This Row],[Discussive Q5]]</f>
        <v>1</v>
      </c>
      <c r="BA62">
        <f>Table242675[[#This Row],[Lego Q6]]-Table242675[[#This Row],[Discussive Q6]]</f>
        <v>1</v>
      </c>
      <c r="BB62">
        <f>Table242675[[#This Row],[Lego Q7]]-Table242675[[#This Row],[Discussive Q7]]</f>
        <v>0</v>
      </c>
      <c r="BC62">
        <f>Table242675[[#This Row],[Lego Q8]]-Table242675[[#This Row],[Discussive Q8]]</f>
        <v>2</v>
      </c>
      <c r="BD62">
        <f>Table242675[[#This Row],[Lego Q9]]-Table242675[[#This Row],[Discussive Q9]]</f>
        <v>1</v>
      </c>
      <c r="BE62">
        <f>Table242675[[#This Row],[Lego Q10]]-Table242675[[#This Row],[Discussive Q10]]</f>
        <v>1</v>
      </c>
    </row>
    <row r="63" spans="1:57">
      <c r="A63">
        <v>58</v>
      </c>
      <c r="B63">
        <v>5</v>
      </c>
      <c r="C63" t="s">
        <v>123</v>
      </c>
      <c r="D63">
        <v>20</v>
      </c>
      <c r="E63" t="s">
        <v>58</v>
      </c>
      <c r="F63">
        <v>1</v>
      </c>
      <c r="G63" t="s">
        <v>64</v>
      </c>
      <c r="H63">
        <v>1</v>
      </c>
      <c r="I63" t="s">
        <v>47</v>
      </c>
      <c r="J63" t="s">
        <v>48</v>
      </c>
      <c r="K63">
        <v>1</v>
      </c>
      <c r="M63">
        <v>2</v>
      </c>
      <c r="N63">
        <v>2</v>
      </c>
      <c r="O63" t="s">
        <v>59</v>
      </c>
      <c r="P63">
        <v>0</v>
      </c>
      <c r="Q63" t="s">
        <v>124</v>
      </c>
      <c r="R63">
        <v>2</v>
      </c>
      <c r="S63" t="s">
        <v>84</v>
      </c>
      <c r="T63" t="s">
        <v>50</v>
      </c>
      <c r="U63">
        <v>1</v>
      </c>
      <c r="V63" t="s">
        <v>55</v>
      </c>
      <c r="W63">
        <v>2</v>
      </c>
      <c r="X63">
        <v>2</v>
      </c>
      <c r="Y63">
        <v>1</v>
      </c>
      <c r="Z63">
        <v>2</v>
      </c>
      <c r="AA63">
        <v>2</v>
      </c>
      <c r="AB63">
        <v>2</v>
      </c>
      <c r="AC63">
        <v>2</v>
      </c>
      <c r="AD63">
        <v>2</v>
      </c>
      <c r="AE63">
        <v>1</v>
      </c>
      <c r="AF63">
        <v>2</v>
      </c>
      <c r="AG63">
        <v>1</v>
      </c>
      <c r="AH63">
        <v>2</v>
      </c>
      <c r="AI63">
        <v>1</v>
      </c>
      <c r="AJ63">
        <v>2</v>
      </c>
      <c r="AK63">
        <v>1</v>
      </c>
      <c r="AL63">
        <v>1</v>
      </c>
      <c r="AM63">
        <v>1</v>
      </c>
      <c r="AN63">
        <v>2</v>
      </c>
      <c r="AO63">
        <v>1</v>
      </c>
      <c r="AP63">
        <v>1</v>
      </c>
      <c r="AQ63">
        <v>1</v>
      </c>
      <c r="AR63" t="s">
        <v>236</v>
      </c>
      <c r="AS63" t="s">
        <v>235</v>
      </c>
      <c r="AV63">
        <f>Table242675[[#This Row],[Lego Q1]]-Table242675[[#This Row],[Discussive Q1]]</f>
        <v>1</v>
      </c>
      <c r="AW63">
        <f>Table242675[[#This Row],[Lego Q2]]-Table242675[[#This Row],[Discussive Q2]]</f>
        <v>0</v>
      </c>
      <c r="AX63">
        <f>Table242675[[#This Row],[Lego Q3]]-Table242675[[#This Row],[Discussive Q3]]</f>
        <v>0</v>
      </c>
      <c r="AY63">
        <f>Table242675[[#This Row],[Lego Q4]]-Table242675[[#This Row],[Discussive Q4]]</f>
        <v>1</v>
      </c>
      <c r="AZ63">
        <f>Table242675[[#This Row],[Lego Q5]]-Table242675[[#This Row],[Discussive Q5]]</f>
        <v>1</v>
      </c>
      <c r="BA63">
        <f>Table242675[[#This Row],[Lego Q6]]-Table242675[[#This Row],[Discussive Q6]]</f>
        <v>1</v>
      </c>
      <c r="BB63">
        <f>Table242675[[#This Row],[Lego Q7]]-Table242675[[#This Row],[Discussive Q7]]</f>
        <v>1</v>
      </c>
      <c r="BC63">
        <f>Table242675[[#This Row],[Lego Q8]]-Table242675[[#This Row],[Discussive Q8]]</f>
        <v>0</v>
      </c>
      <c r="BD63">
        <f>Table242675[[#This Row],[Lego Q9]]-Table242675[[#This Row],[Discussive Q9]]</f>
        <v>1</v>
      </c>
      <c r="BE63">
        <f>Table242675[[#This Row],[Lego Q10]]-Table242675[[#This Row],[Discussive Q10]]</f>
        <v>0</v>
      </c>
    </row>
    <row r="64" spans="1:57">
      <c r="A64">
        <v>59</v>
      </c>
      <c r="B64">
        <v>5</v>
      </c>
      <c r="C64" t="s">
        <v>123</v>
      </c>
      <c r="D64">
        <v>21</v>
      </c>
      <c r="E64" t="s">
        <v>58</v>
      </c>
      <c r="F64">
        <v>1</v>
      </c>
      <c r="G64" t="s">
        <v>64</v>
      </c>
      <c r="H64">
        <v>1</v>
      </c>
      <c r="I64" t="s">
        <v>47</v>
      </c>
      <c r="J64" t="s">
        <v>48</v>
      </c>
      <c r="K64">
        <v>1</v>
      </c>
      <c r="M64">
        <v>3</v>
      </c>
      <c r="N64">
        <v>3</v>
      </c>
      <c r="O64" t="s">
        <v>59</v>
      </c>
      <c r="P64">
        <v>3</v>
      </c>
      <c r="Q64" t="s">
        <v>124</v>
      </c>
      <c r="R64">
        <v>2</v>
      </c>
      <c r="S64" t="s">
        <v>84</v>
      </c>
      <c r="T64" t="s">
        <v>50</v>
      </c>
      <c r="U64">
        <v>1</v>
      </c>
      <c r="V64" t="s">
        <v>55</v>
      </c>
      <c r="W64">
        <v>2</v>
      </c>
      <c r="X64">
        <v>1</v>
      </c>
      <c r="Y64">
        <v>1</v>
      </c>
      <c r="Z64">
        <v>2</v>
      </c>
      <c r="AA64">
        <v>1</v>
      </c>
      <c r="AB64">
        <v>2</v>
      </c>
      <c r="AC64">
        <v>2</v>
      </c>
      <c r="AD64">
        <v>1</v>
      </c>
      <c r="AE64">
        <v>1</v>
      </c>
      <c r="AF64">
        <v>1</v>
      </c>
      <c r="AG64">
        <v>2</v>
      </c>
      <c r="AH64">
        <v>0</v>
      </c>
      <c r="AI64">
        <v>1</v>
      </c>
      <c r="AJ64">
        <v>0</v>
      </c>
      <c r="AK64">
        <v>0</v>
      </c>
      <c r="AL64">
        <v>0</v>
      </c>
      <c r="AM64">
        <v>-1</v>
      </c>
      <c r="AN64">
        <v>1</v>
      </c>
      <c r="AO64">
        <v>1</v>
      </c>
      <c r="AP64">
        <v>1</v>
      </c>
      <c r="AQ64">
        <v>0</v>
      </c>
      <c r="AS64" t="s">
        <v>237</v>
      </c>
      <c r="AV64">
        <f>Table242675[[#This Row],[Lego Q1]]-Table242675[[#This Row],[Discussive Q1]]</f>
        <v>0</v>
      </c>
      <c r="AW64">
        <f>Table242675[[#This Row],[Lego Q2]]-Table242675[[#This Row],[Discussive Q2]]</f>
        <v>1</v>
      </c>
      <c r="AX64">
        <f>Table242675[[#This Row],[Lego Q3]]-Table242675[[#This Row],[Discussive Q3]]</f>
        <v>0</v>
      </c>
      <c r="AY64">
        <f>Table242675[[#This Row],[Lego Q4]]-Table242675[[#This Row],[Discussive Q4]]</f>
        <v>0</v>
      </c>
      <c r="AZ64">
        <f>Table242675[[#This Row],[Lego Q5]]-Table242675[[#This Row],[Discussive Q5]]</f>
        <v>-1</v>
      </c>
      <c r="BA64">
        <f>Table242675[[#This Row],[Lego Q6]]-Table242675[[#This Row],[Discussive Q6]]</f>
        <v>-1</v>
      </c>
      <c r="BB64">
        <f>Table242675[[#This Row],[Lego Q7]]-Table242675[[#This Row],[Discussive Q7]]</f>
        <v>0</v>
      </c>
      <c r="BC64">
        <f>Table242675[[#This Row],[Lego Q8]]-Table242675[[#This Row],[Discussive Q8]]</f>
        <v>1</v>
      </c>
      <c r="BD64">
        <f>Table242675[[#This Row],[Lego Q9]]-Table242675[[#This Row],[Discussive Q9]]</f>
        <v>0</v>
      </c>
      <c r="BE64">
        <f>Table242675[[#This Row],[Lego Q10]]-Table242675[[#This Row],[Discussive Q10]]</f>
        <v>1</v>
      </c>
    </row>
    <row r="65" spans="1:57">
      <c r="A65">
        <v>74</v>
      </c>
      <c r="B65">
        <v>5</v>
      </c>
      <c r="C65" t="s">
        <v>123</v>
      </c>
      <c r="D65">
        <v>23</v>
      </c>
      <c r="E65" t="s">
        <v>58</v>
      </c>
      <c r="F65">
        <v>1</v>
      </c>
      <c r="G65" t="s">
        <v>64</v>
      </c>
      <c r="H65">
        <v>1</v>
      </c>
      <c r="I65" t="s">
        <v>47</v>
      </c>
      <c r="J65" t="s">
        <v>48</v>
      </c>
      <c r="K65">
        <v>1</v>
      </c>
      <c r="M65">
        <v>1</v>
      </c>
      <c r="N65">
        <v>3</v>
      </c>
      <c r="O65" t="s">
        <v>49</v>
      </c>
      <c r="P65">
        <v>2</v>
      </c>
      <c r="Q65" t="s">
        <v>124</v>
      </c>
      <c r="R65">
        <v>2</v>
      </c>
      <c r="S65" t="s">
        <v>55</v>
      </c>
      <c r="T65" t="s">
        <v>50</v>
      </c>
      <c r="U65">
        <v>1</v>
      </c>
      <c r="V65" t="s">
        <v>98</v>
      </c>
      <c r="W65">
        <v>2</v>
      </c>
      <c r="X65">
        <v>3</v>
      </c>
      <c r="Y65">
        <v>0</v>
      </c>
      <c r="Z65">
        <v>3</v>
      </c>
      <c r="AA65">
        <v>1</v>
      </c>
      <c r="AB65">
        <v>2</v>
      </c>
      <c r="AC65">
        <v>2</v>
      </c>
      <c r="AD65">
        <v>1</v>
      </c>
      <c r="AE65">
        <v>1</v>
      </c>
      <c r="AF65">
        <v>1</v>
      </c>
      <c r="AG65">
        <v>-2</v>
      </c>
      <c r="AH65">
        <v>2</v>
      </c>
      <c r="AI65">
        <v>-2</v>
      </c>
      <c r="AJ65">
        <v>2</v>
      </c>
      <c r="AK65">
        <v>2</v>
      </c>
      <c r="AL65">
        <v>1</v>
      </c>
      <c r="AM65">
        <v>0</v>
      </c>
      <c r="AN65">
        <v>0</v>
      </c>
      <c r="AO65">
        <v>-2</v>
      </c>
      <c r="AP65">
        <v>1</v>
      </c>
      <c r="AQ65">
        <v>-1</v>
      </c>
      <c r="AR65" t="s">
        <v>279</v>
      </c>
      <c r="AS65" t="s">
        <v>170</v>
      </c>
      <c r="AT65" t="s">
        <v>280</v>
      </c>
      <c r="AU65" t="s">
        <v>278</v>
      </c>
      <c r="AV65">
        <f>Table242675[[#This Row],[Lego Q1]]-Table242675[[#This Row],[Discussive Q1]]</f>
        <v>3</v>
      </c>
      <c r="AW65">
        <f>Table242675[[#This Row],[Lego Q2]]-Table242675[[#This Row],[Discussive Q2]]</f>
        <v>2</v>
      </c>
      <c r="AX65">
        <f>Table242675[[#This Row],[Lego Q3]]-Table242675[[#This Row],[Discussive Q3]]</f>
        <v>0</v>
      </c>
      <c r="AY65">
        <f>Table242675[[#This Row],[Lego Q4]]-Table242675[[#This Row],[Discussive Q4]]</f>
        <v>0</v>
      </c>
      <c r="AZ65">
        <f>Table242675[[#This Row],[Lego Q5]]-Table242675[[#This Row],[Discussive Q5]]</f>
        <v>3</v>
      </c>
      <c r="BA65">
        <f>Table242675[[#This Row],[Lego Q6]]-Table242675[[#This Row],[Discussive Q6]]</f>
        <v>4</v>
      </c>
      <c r="BB65">
        <f>Table242675[[#This Row],[Lego Q7]]-Table242675[[#This Row],[Discussive Q7]]</f>
        <v>0</v>
      </c>
      <c r="BC65">
        <f>Table242675[[#This Row],[Lego Q8]]-Table242675[[#This Row],[Discussive Q8]]</f>
        <v>1</v>
      </c>
      <c r="BD65">
        <f>Table242675[[#This Row],[Lego Q9]]-Table242675[[#This Row],[Discussive Q9]]</f>
        <v>2</v>
      </c>
      <c r="BE65">
        <f>Table242675[[#This Row],[Lego Q10]]-Table242675[[#This Row],[Discussive Q10]]</f>
        <v>2</v>
      </c>
    </row>
    <row r="66" spans="1:57">
      <c r="A66">
        <v>44</v>
      </c>
      <c r="B66">
        <v>5</v>
      </c>
      <c r="C66" t="s">
        <v>45</v>
      </c>
      <c r="D66">
        <v>21</v>
      </c>
      <c r="E66" t="s">
        <v>71</v>
      </c>
      <c r="F66">
        <v>2</v>
      </c>
      <c r="G66" t="s">
        <v>79</v>
      </c>
      <c r="H66">
        <v>2</v>
      </c>
      <c r="I66" t="s">
        <v>47</v>
      </c>
      <c r="J66" t="s">
        <v>75</v>
      </c>
      <c r="K66">
        <v>2</v>
      </c>
      <c r="L66" t="s">
        <v>192</v>
      </c>
      <c r="M66">
        <v>0</v>
      </c>
      <c r="N66">
        <v>2</v>
      </c>
      <c r="O66" t="s">
        <v>49</v>
      </c>
      <c r="P66">
        <v>2</v>
      </c>
      <c r="Q66" t="s">
        <v>50</v>
      </c>
      <c r="R66">
        <v>1</v>
      </c>
      <c r="S66" t="s">
        <v>84</v>
      </c>
      <c r="T66" t="s">
        <v>54</v>
      </c>
      <c r="U66">
        <v>2</v>
      </c>
      <c r="V66" t="s">
        <v>65</v>
      </c>
      <c r="W66">
        <v>1</v>
      </c>
      <c r="X66">
        <v>2</v>
      </c>
      <c r="Y66">
        <v>2</v>
      </c>
      <c r="Z66">
        <v>2</v>
      </c>
      <c r="AA66">
        <v>0</v>
      </c>
      <c r="AB66">
        <v>3</v>
      </c>
      <c r="AC66">
        <v>3</v>
      </c>
      <c r="AD66">
        <v>2</v>
      </c>
      <c r="AE66">
        <v>0</v>
      </c>
      <c r="AF66">
        <v>2</v>
      </c>
      <c r="AG66">
        <v>-1</v>
      </c>
      <c r="AH66">
        <v>1</v>
      </c>
      <c r="AI66">
        <v>-2</v>
      </c>
      <c r="AJ66">
        <v>1</v>
      </c>
      <c r="AK66">
        <v>-1</v>
      </c>
      <c r="AL66">
        <v>1</v>
      </c>
      <c r="AM66">
        <v>-1</v>
      </c>
      <c r="AN66">
        <v>1</v>
      </c>
      <c r="AO66">
        <v>-1</v>
      </c>
      <c r="AP66">
        <v>2</v>
      </c>
      <c r="AQ66">
        <v>-1</v>
      </c>
      <c r="AR66" t="s">
        <v>193</v>
      </c>
      <c r="AU66" t="s">
        <v>194</v>
      </c>
      <c r="AV66">
        <f>Table242675[[#This Row],[Lego Q1]]-Table242675[[#This Row],[Discussive Q1]]</f>
        <v>0</v>
      </c>
      <c r="AW66">
        <f>Table242675[[#This Row],[Lego Q2]]-Table242675[[#This Row],[Discussive Q2]]</f>
        <v>2</v>
      </c>
      <c r="AX66">
        <f>Table242675[[#This Row],[Lego Q3]]-Table242675[[#This Row],[Discussive Q3]]</f>
        <v>0</v>
      </c>
      <c r="AY66">
        <f>Table242675[[#This Row],[Lego Q4]]-Table242675[[#This Row],[Discussive Q4]]</f>
        <v>2</v>
      </c>
      <c r="AZ66">
        <f>Table242675[[#This Row],[Lego Q5]]-Table242675[[#This Row],[Discussive Q5]]</f>
        <v>3</v>
      </c>
      <c r="BA66">
        <f>Table242675[[#This Row],[Lego Q6]]-Table242675[[#This Row],[Discussive Q6]]</f>
        <v>3</v>
      </c>
      <c r="BB66">
        <f>Table242675[[#This Row],[Lego Q7]]-Table242675[[#This Row],[Discussive Q7]]</f>
        <v>2</v>
      </c>
      <c r="BC66">
        <f>Table242675[[#This Row],[Lego Q8]]-Table242675[[#This Row],[Discussive Q8]]</f>
        <v>2</v>
      </c>
      <c r="BD66">
        <f>Table242675[[#This Row],[Lego Q9]]-Table242675[[#This Row],[Discussive Q9]]</f>
        <v>2</v>
      </c>
      <c r="BE66">
        <f>Table242675[[#This Row],[Lego Q10]]-Table242675[[#This Row],[Discussive Q10]]</f>
        <v>3</v>
      </c>
    </row>
    <row r="67" spans="1:57">
      <c r="A67">
        <v>45</v>
      </c>
      <c r="B67">
        <v>5</v>
      </c>
      <c r="C67" t="s">
        <v>45</v>
      </c>
      <c r="D67">
        <v>21</v>
      </c>
      <c r="E67" t="s">
        <v>71</v>
      </c>
      <c r="F67">
        <v>2</v>
      </c>
      <c r="G67" t="s">
        <v>79</v>
      </c>
      <c r="H67">
        <v>2</v>
      </c>
      <c r="I67" t="s">
        <v>47</v>
      </c>
      <c r="J67" t="s">
        <v>75</v>
      </c>
      <c r="K67">
        <v>2</v>
      </c>
      <c r="L67" t="s">
        <v>195</v>
      </c>
      <c r="M67">
        <v>3</v>
      </c>
      <c r="N67">
        <v>3</v>
      </c>
      <c r="O67" t="s">
        <v>59</v>
      </c>
      <c r="P67">
        <v>2</v>
      </c>
      <c r="Q67" t="s">
        <v>50</v>
      </c>
      <c r="R67">
        <v>1</v>
      </c>
      <c r="S67" t="s">
        <v>84</v>
      </c>
      <c r="T67" t="s">
        <v>54</v>
      </c>
      <c r="U67">
        <v>2</v>
      </c>
      <c r="V67" t="s">
        <v>65</v>
      </c>
      <c r="W67">
        <v>1</v>
      </c>
      <c r="X67">
        <v>2</v>
      </c>
      <c r="Y67">
        <v>3</v>
      </c>
      <c r="Z67">
        <v>2</v>
      </c>
      <c r="AA67">
        <v>2</v>
      </c>
      <c r="AB67">
        <v>3</v>
      </c>
      <c r="AC67">
        <v>2</v>
      </c>
      <c r="AD67">
        <v>2</v>
      </c>
      <c r="AE67">
        <v>-1</v>
      </c>
      <c r="AF67">
        <v>3</v>
      </c>
      <c r="AG67">
        <v>2</v>
      </c>
      <c r="AH67">
        <v>1</v>
      </c>
      <c r="AI67">
        <v>-1</v>
      </c>
      <c r="AJ67">
        <v>2</v>
      </c>
      <c r="AK67">
        <v>-3</v>
      </c>
      <c r="AL67">
        <v>1</v>
      </c>
      <c r="AM67" s="8"/>
      <c r="AN67">
        <v>2</v>
      </c>
      <c r="AO67">
        <v>-2</v>
      </c>
      <c r="AP67">
        <v>-1</v>
      </c>
      <c r="AQ67">
        <v>-1</v>
      </c>
      <c r="AR67" t="s">
        <v>196</v>
      </c>
      <c r="AS67" t="s">
        <v>197</v>
      </c>
      <c r="AU67" t="s">
        <v>198</v>
      </c>
      <c r="AV67">
        <f>Table242675[[#This Row],[Lego Q1]]-Table242675[[#This Row],[Discussive Q1]]</f>
        <v>-1</v>
      </c>
      <c r="AW67">
        <f>Table242675[[#This Row],[Lego Q2]]-Table242675[[#This Row],[Discussive Q2]]</f>
        <v>0</v>
      </c>
      <c r="AX67">
        <f>Table242675[[#This Row],[Lego Q3]]-Table242675[[#This Row],[Discussive Q3]]</f>
        <v>1</v>
      </c>
      <c r="AY67">
        <f>Table242675[[#This Row],[Lego Q4]]-Table242675[[#This Row],[Discussive Q4]]</f>
        <v>3</v>
      </c>
      <c r="AZ67">
        <f>Table242675[[#This Row],[Lego Q5]]-Table242675[[#This Row],[Discussive Q5]]</f>
        <v>1</v>
      </c>
      <c r="BA67">
        <f>Table242675[[#This Row],[Lego Q6]]-Table242675[[#This Row],[Discussive Q6]]</f>
        <v>2</v>
      </c>
      <c r="BB67">
        <f>Table242675[[#This Row],[Lego Q7]]-Table242675[[#This Row],[Discussive Q7]]</f>
        <v>5</v>
      </c>
      <c r="BD67">
        <f>Table242675[[#This Row],[Lego Q9]]-Table242675[[#This Row],[Discussive Q9]]</f>
        <v>4</v>
      </c>
      <c r="BE67">
        <f>Table242675[[#This Row],[Lego Q10]]-Table242675[[#This Row],[Discussive Q10]]</f>
        <v>0</v>
      </c>
    </row>
    <row r="68" spans="1:57">
      <c r="A68">
        <v>6</v>
      </c>
      <c r="B68">
        <v>4</v>
      </c>
      <c r="C68" t="s">
        <v>45</v>
      </c>
      <c r="D68">
        <v>19</v>
      </c>
      <c r="E68" t="s">
        <v>58</v>
      </c>
      <c r="F68">
        <v>1</v>
      </c>
      <c r="G68" t="s">
        <v>64</v>
      </c>
      <c r="H68">
        <v>1</v>
      </c>
      <c r="I68" t="s">
        <v>47</v>
      </c>
      <c r="J68" t="s">
        <v>75</v>
      </c>
      <c r="K68">
        <v>2</v>
      </c>
      <c r="L68" t="s">
        <v>76</v>
      </c>
      <c r="M68">
        <v>2</v>
      </c>
      <c r="N68">
        <v>2</v>
      </c>
      <c r="O68" t="s">
        <v>59</v>
      </c>
      <c r="P68">
        <v>2</v>
      </c>
      <c r="Q68" t="s">
        <v>50</v>
      </c>
      <c r="R68">
        <v>1</v>
      </c>
      <c r="S68" t="s">
        <v>65</v>
      </c>
      <c r="T68" t="s">
        <v>54</v>
      </c>
      <c r="U68">
        <v>2</v>
      </c>
      <c r="V68" t="s">
        <v>67</v>
      </c>
      <c r="W68">
        <v>1</v>
      </c>
      <c r="X68">
        <v>1</v>
      </c>
      <c r="Y68">
        <v>2</v>
      </c>
      <c r="Z68">
        <v>1</v>
      </c>
      <c r="AA68">
        <v>2</v>
      </c>
      <c r="AB68">
        <v>2</v>
      </c>
      <c r="AC68">
        <v>-3</v>
      </c>
      <c r="AD68">
        <v>1</v>
      </c>
      <c r="AE68">
        <v>1</v>
      </c>
      <c r="AF68">
        <v>2</v>
      </c>
      <c r="AG68">
        <v>1</v>
      </c>
      <c r="AH68">
        <v>1</v>
      </c>
      <c r="AI68">
        <v>0</v>
      </c>
      <c r="AJ68">
        <v>2</v>
      </c>
      <c r="AK68">
        <v>1</v>
      </c>
      <c r="AL68">
        <v>0</v>
      </c>
      <c r="AM68">
        <v>0</v>
      </c>
      <c r="AN68">
        <v>1</v>
      </c>
      <c r="AO68">
        <v>1</v>
      </c>
      <c r="AP68">
        <v>1</v>
      </c>
      <c r="AQ68">
        <v>0</v>
      </c>
      <c r="AR68" t="s">
        <v>77</v>
      </c>
      <c r="AS68" t="s">
        <v>78</v>
      </c>
      <c r="AV68">
        <f>Table242675[[#This Row],[Lego Q1]]-Table242675[[#This Row],[Discussive Q1]]</f>
        <v>-1</v>
      </c>
      <c r="AW68">
        <f>Table242675[[#This Row],[Lego Q2]]-Table242675[[#This Row],[Discussive Q2]]</f>
        <v>-1</v>
      </c>
      <c r="AX68">
        <f>Table242675[[#This Row],[Lego Q3]]-Table242675[[#This Row],[Discussive Q3]]</f>
        <v>5</v>
      </c>
      <c r="AY68">
        <f>Table242675[[#This Row],[Lego Q4]]-Table242675[[#This Row],[Discussive Q4]]</f>
        <v>0</v>
      </c>
      <c r="AZ68">
        <f>Table242675[[#This Row],[Lego Q5]]-Table242675[[#This Row],[Discussive Q5]]</f>
        <v>1</v>
      </c>
      <c r="BA68">
        <f>Table242675[[#This Row],[Lego Q6]]-Table242675[[#This Row],[Discussive Q6]]</f>
        <v>1</v>
      </c>
      <c r="BB68">
        <f>Table242675[[#This Row],[Lego Q7]]-Table242675[[#This Row],[Discussive Q7]]</f>
        <v>1</v>
      </c>
      <c r="BC68">
        <f>Table242675[[#This Row],[Lego Q8]]-Table242675[[#This Row],[Discussive Q8]]</f>
        <v>0</v>
      </c>
      <c r="BD68">
        <f>Table242675[[#This Row],[Lego Q9]]-Table242675[[#This Row],[Discussive Q9]]</f>
        <v>0</v>
      </c>
      <c r="BE68">
        <f>Table242675[[#This Row],[Lego Q10]]-Table242675[[#This Row],[Discussive Q10]]</f>
        <v>1</v>
      </c>
    </row>
    <row r="69" spans="1:57">
      <c r="A69">
        <v>33</v>
      </c>
      <c r="B69">
        <v>5</v>
      </c>
      <c r="C69" t="s">
        <v>45</v>
      </c>
      <c r="D69">
        <v>19</v>
      </c>
      <c r="E69" t="s">
        <v>58</v>
      </c>
      <c r="F69">
        <v>1</v>
      </c>
      <c r="G69" t="s">
        <v>64</v>
      </c>
      <c r="H69">
        <v>1</v>
      </c>
      <c r="I69" t="s">
        <v>47</v>
      </c>
      <c r="J69" t="s">
        <v>75</v>
      </c>
      <c r="K69">
        <v>2</v>
      </c>
      <c r="L69" t="s">
        <v>165</v>
      </c>
      <c r="M69">
        <v>2</v>
      </c>
      <c r="N69">
        <v>3</v>
      </c>
      <c r="O69" t="s">
        <v>59</v>
      </c>
      <c r="P69">
        <v>2</v>
      </c>
      <c r="Q69" t="s">
        <v>50</v>
      </c>
      <c r="R69">
        <v>1</v>
      </c>
      <c r="S69" t="s">
        <v>84</v>
      </c>
      <c r="T69" t="s">
        <v>54</v>
      </c>
      <c r="U69">
        <v>2</v>
      </c>
      <c r="V69" t="s">
        <v>65</v>
      </c>
      <c r="W69">
        <v>1</v>
      </c>
      <c r="X69">
        <v>2</v>
      </c>
      <c r="Y69">
        <v>0</v>
      </c>
      <c r="Z69">
        <v>2</v>
      </c>
      <c r="AA69">
        <v>0</v>
      </c>
      <c r="AB69">
        <v>3</v>
      </c>
      <c r="AC69">
        <v>1</v>
      </c>
      <c r="AD69">
        <v>1</v>
      </c>
      <c r="AE69">
        <v>-2</v>
      </c>
      <c r="AF69">
        <v>1</v>
      </c>
      <c r="AG69">
        <v>-1</v>
      </c>
      <c r="AH69">
        <v>1</v>
      </c>
      <c r="AI69">
        <v>-1</v>
      </c>
      <c r="AJ69">
        <v>0</v>
      </c>
      <c r="AK69">
        <v>-1</v>
      </c>
      <c r="AL69">
        <v>-1</v>
      </c>
      <c r="AM69">
        <v>-1</v>
      </c>
      <c r="AN69">
        <v>-1</v>
      </c>
      <c r="AO69">
        <v>-1</v>
      </c>
      <c r="AP69">
        <v>1</v>
      </c>
      <c r="AQ69">
        <v>-1</v>
      </c>
      <c r="AR69" t="s">
        <v>166</v>
      </c>
      <c r="AS69" t="s">
        <v>167</v>
      </c>
      <c r="AU69" t="s">
        <v>168</v>
      </c>
      <c r="AV69">
        <f>Table242675[[#This Row],[Lego Q1]]-Table242675[[#This Row],[Discussive Q1]]</f>
        <v>2</v>
      </c>
      <c r="AW69">
        <f>Table242675[[#This Row],[Lego Q2]]-Table242675[[#This Row],[Discussive Q2]]</f>
        <v>2</v>
      </c>
      <c r="AX69">
        <f>Table242675[[#This Row],[Lego Q3]]-Table242675[[#This Row],[Discussive Q3]]</f>
        <v>2</v>
      </c>
      <c r="AY69">
        <f>Table242675[[#This Row],[Lego Q4]]-Table242675[[#This Row],[Discussive Q4]]</f>
        <v>3</v>
      </c>
      <c r="AZ69">
        <f>Table242675[[#This Row],[Lego Q5]]-Table242675[[#This Row],[Discussive Q5]]</f>
        <v>2</v>
      </c>
      <c r="BA69">
        <f>Table242675[[#This Row],[Lego Q6]]-Table242675[[#This Row],[Discussive Q6]]</f>
        <v>2</v>
      </c>
      <c r="BB69">
        <f>Table242675[[#This Row],[Lego Q7]]-Table242675[[#This Row],[Discussive Q7]]</f>
        <v>1</v>
      </c>
      <c r="BC69">
        <f>Table242675[[#This Row],[Lego Q8]]-Table242675[[#This Row],[Discussive Q8]]</f>
        <v>0</v>
      </c>
      <c r="BD69">
        <f>Table242675[[#This Row],[Lego Q9]]-Table242675[[#This Row],[Discussive Q9]]</f>
        <v>0</v>
      </c>
      <c r="BE69">
        <f>Table242675[[#This Row],[Lego Q10]]-Table242675[[#This Row],[Discussive Q10]]</f>
        <v>2</v>
      </c>
    </row>
    <row r="70" spans="1:57">
      <c r="A70">
        <v>26</v>
      </c>
      <c r="B70">
        <v>4</v>
      </c>
      <c r="C70" t="s">
        <v>123</v>
      </c>
      <c r="D70">
        <v>18</v>
      </c>
      <c r="E70" t="s">
        <v>71</v>
      </c>
      <c r="F70">
        <v>2</v>
      </c>
      <c r="G70" t="s">
        <v>79</v>
      </c>
      <c r="H70">
        <v>2</v>
      </c>
      <c r="I70" t="s">
        <v>47</v>
      </c>
      <c r="J70" t="s">
        <v>75</v>
      </c>
      <c r="K70">
        <v>2</v>
      </c>
      <c r="L70" t="s">
        <v>142</v>
      </c>
      <c r="M70">
        <v>2</v>
      </c>
      <c r="N70">
        <v>2</v>
      </c>
      <c r="O70" t="s">
        <v>59</v>
      </c>
      <c r="P70">
        <v>2</v>
      </c>
      <c r="Q70" t="s">
        <v>124</v>
      </c>
      <c r="R70">
        <v>2</v>
      </c>
      <c r="S70" t="s">
        <v>55</v>
      </c>
      <c r="T70" t="s">
        <v>50</v>
      </c>
      <c r="U70">
        <v>1</v>
      </c>
      <c r="V70" t="s">
        <v>98</v>
      </c>
      <c r="W70">
        <v>2</v>
      </c>
      <c r="X70">
        <v>3</v>
      </c>
      <c r="Y70">
        <v>0</v>
      </c>
      <c r="Z70">
        <v>2</v>
      </c>
      <c r="AA70">
        <v>-1</v>
      </c>
      <c r="AB70">
        <v>3</v>
      </c>
      <c r="AC70">
        <v>2</v>
      </c>
      <c r="AD70">
        <v>2</v>
      </c>
      <c r="AE70" s="8"/>
      <c r="AF70">
        <v>2</v>
      </c>
      <c r="AG70">
        <v>1</v>
      </c>
      <c r="AH70">
        <v>2</v>
      </c>
      <c r="AI70">
        <v>1</v>
      </c>
      <c r="AJ70">
        <v>2</v>
      </c>
      <c r="AK70" s="8"/>
      <c r="AL70">
        <v>2</v>
      </c>
      <c r="AM70">
        <v>-1</v>
      </c>
      <c r="AN70">
        <v>1</v>
      </c>
      <c r="AO70">
        <v>1</v>
      </c>
      <c r="AP70">
        <v>2</v>
      </c>
      <c r="AQ70">
        <v>1</v>
      </c>
      <c r="AR70" t="s">
        <v>145</v>
      </c>
      <c r="AS70" t="s">
        <v>144</v>
      </c>
      <c r="AT70" t="s">
        <v>146</v>
      </c>
      <c r="AV70">
        <f>Table242675[[#This Row],[Lego Q1]]-Table242675[[#This Row],[Discussive Q1]]</f>
        <v>3</v>
      </c>
      <c r="AW70">
        <f>Table242675[[#This Row],[Lego Q2]]-Table242675[[#This Row],[Discussive Q2]]</f>
        <v>3</v>
      </c>
      <c r="AX70">
        <f>Table242675[[#This Row],[Lego Q3]]-Table242675[[#This Row],[Discussive Q3]]</f>
        <v>1</v>
      </c>
      <c r="AZ70">
        <f>Table242675[[#This Row],[Lego Q5]]-Table242675[[#This Row],[Discussive Q5]]</f>
        <v>1</v>
      </c>
      <c r="BA70">
        <f>Table242675[[#This Row],[Lego Q6]]-Table242675[[#This Row],[Discussive Q6]]</f>
        <v>1</v>
      </c>
      <c r="BC70">
        <f>Table242675[[#This Row],[Lego Q8]]-Table242675[[#This Row],[Discussive Q8]]</f>
        <v>3</v>
      </c>
      <c r="BD70">
        <f>Table242675[[#This Row],[Lego Q9]]-Table242675[[#This Row],[Discussive Q9]]</f>
        <v>0</v>
      </c>
      <c r="BE70">
        <f>Table242675[[#This Row],[Lego Q10]]-Table242675[[#This Row],[Discussive Q10]]</f>
        <v>1</v>
      </c>
    </row>
    <row r="71" spans="1:57">
      <c r="A71">
        <v>67</v>
      </c>
      <c r="B71">
        <v>5</v>
      </c>
      <c r="C71" t="s">
        <v>123</v>
      </c>
      <c r="D71">
        <v>21</v>
      </c>
      <c r="E71" t="s">
        <v>71</v>
      </c>
      <c r="F71">
        <v>2</v>
      </c>
      <c r="G71" t="s">
        <v>79</v>
      </c>
      <c r="H71">
        <v>2</v>
      </c>
      <c r="I71" t="s">
        <v>47</v>
      </c>
      <c r="J71" t="s">
        <v>75</v>
      </c>
      <c r="K71">
        <v>2</v>
      </c>
      <c r="L71" t="s">
        <v>258</v>
      </c>
      <c r="M71">
        <v>1</v>
      </c>
      <c r="N71">
        <v>2</v>
      </c>
      <c r="O71" t="s">
        <v>59</v>
      </c>
      <c r="P71">
        <v>3</v>
      </c>
      <c r="Q71" t="s">
        <v>124</v>
      </c>
      <c r="R71">
        <v>2</v>
      </c>
      <c r="S71" t="s">
        <v>51</v>
      </c>
      <c r="T71" t="s">
        <v>50</v>
      </c>
      <c r="U71">
        <v>1</v>
      </c>
      <c r="V71" t="s">
        <v>67</v>
      </c>
      <c r="W71">
        <v>2</v>
      </c>
      <c r="X71">
        <v>2</v>
      </c>
      <c r="Y71">
        <v>1</v>
      </c>
      <c r="Z71">
        <v>2</v>
      </c>
      <c r="AA71">
        <v>-2</v>
      </c>
      <c r="AB71">
        <v>0</v>
      </c>
      <c r="AC71">
        <v>0</v>
      </c>
      <c r="AD71">
        <v>-1</v>
      </c>
      <c r="AE71">
        <v>1</v>
      </c>
      <c r="AF71">
        <v>1</v>
      </c>
      <c r="AG71">
        <v>2</v>
      </c>
      <c r="AH71">
        <v>1</v>
      </c>
      <c r="AI71">
        <v>0</v>
      </c>
      <c r="AJ71">
        <v>0</v>
      </c>
      <c r="AK71">
        <v>2</v>
      </c>
      <c r="AL71">
        <v>-1</v>
      </c>
      <c r="AM71">
        <v>1</v>
      </c>
      <c r="AN71">
        <v>0</v>
      </c>
      <c r="AO71">
        <v>1</v>
      </c>
      <c r="AP71">
        <v>0</v>
      </c>
      <c r="AQ71">
        <v>2</v>
      </c>
      <c r="AR71" t="s">
        <v>261</v>
      </c>
      <c r="AS71" t="s">
        <v>259</v>
      </c>
      <c r="AT71" t="s">
        <v>250</v>
      </c>
      <c r="AU71" t="s">
        <v>260</v>
      </c>
      <c r="AV71">
        <f>Table242675[[#This Row],[Lego Q1]]-Table242675[[#This Row],[Discussive Q1]]</f>
        <v>1</v>
      </c>
      <c r="AW71">
        <f>Table242675[[#This Row],[Lego Q2]]-Table242675[[#This Row],[Discussive Q2]]</f>
        <v>4</v>
      </c>
      <c r="AX71">
        <f>Table242675[[#This Row],[Lego Q3]]-Table242675[[#This Row],[Discussive Q3]]</f>
        <v>0</v>
      </c>
      <c r="AY71">
        <f>Table242675[[#This Row],[Lego Q4]]-Table242675[[#This Row],[Discussive Q4]]</f>
        <v>-2</v>
      </c>
      <c r="AZ71">
        <f>Table242675[[#This Row],[Lego Q5]]-Table242675[[#This Row],[Discussive Q5]]</f>
        <v>-1</v>
      </c>
      <c r="BA71">
        <f>Table242675[[#This Row],[Lego Q6]]-Table242675[[#This Row],[Discussive Q6]]</f>
        <v>1</v>
      </c>
      <c r="BB71">
        <f>Table242675[[#This Row],[Lego Q7]]-Table242675[[#This Row],[Discussive Q7]]</f>
        <v>-2</v>
      </c>
      <c r="BC71">
        <f>Table242675[[#This Row],[Lego Q8]]-Table242675[[#This Row],[Discussive Q8]]</f>
        <v>-2</v>
      </c>
      <c r="BD71">
        <f>Table242675[[#This Row],[Lego Q9]]-Table242675[[#This Row],[Discussive Q9]]</f>
        <v>-1</v>
      </c>
      <c r="BE71">
        <f>Table242675[[#This Row],[Lego Q10]]-Table242675[[#This Row],[Discussive Q10]]</f>
        <v>-2</v>
      </c>
    </row>
    <row r="72" spans="1:57">
      <c r="A72">
        <v>68</v>
      </c>
      <c r="B72">
        <v>5</v>
      </c>
      <c r="C72" t="s">
        <v>123</v>
      </c>
      <c r="D72">
        <v>19</v>
      </c>
      <c r="E72" t="s">
        <v>71</v>
      </c>
      <c r="F72">
        <v>2</v>
      </c>
      <c r="G72" t="s">
        <v>79</v>
      </c>
      <c r="H72">
        <v>2</v>
      </c>
      <c r="I72" t="s">
        <v>47</v>
      </c>
      <c r="J72" t="s">
        <v>75</v>
      </c>
      <c r="K72">
        <v>2</v>
      </c>
      <c r="L72" t="s">
        <v>165</v>
      </c>
      <c r="M72">
        <v>3</v>
      </c>
      <c r="N72">
        <v>3</v>
      </c>
      <c r="O72" t="s">
        <v>49</v>
      </c>
      <c r="P72">
        <v>2</v>
      </c>
      <c r="Q72" t="s">
        <v>124</v>
      </c>
      <c r="R72">
        <v>2</v>
      </c>
      <c r="S72" t="s">
        <v>67</v>
      </c>
      <c r="T72" t="s">
        <v>50</v>
      </c>
      <c r="U72">
        <v>1</v>
      </c>
      <c r="V72" t="s">
        <v>65</v>
      </c>
      <c r="W72">
        <v>2</v>
      </c>
      <c r="X72">
        <v>3</v>
      </c>
      <c r="Y72">
        <v>1</v>
      </c>
      <c r="Z72">
        <v>3</v>
      </c>
      <c r="AA72">
        <v>1</v>
      </c>
      <c r="AB72">
        <v>3</v>
      </c>
      <c r="AC72">
        <v>2</v>
      </c>
      <c r="AD72">
        <v>2</v>
      </c>
      <c r="AE72">
        <v>2</v>
      </c>
      <c r="AF72">
        <v>3</v>
      </c>
      <c r="AG72">
        <v>1</v>
      </c>
      <c r="AH72">
        <v>2</v>
      </c>
      <c r="AI72">
        <v>1</v>
      </c>
      <c r="AJ72">
        <v>1</v>
      </c>
      <c r="AK72">
        <v>1</v>
      </c>
      <c r="AL72">
        <v>0</v>
      </c>
      <c r="AM72">
        <v>0</v>
      </c>
      <c r="AN72">
        <v>0</v>
      </c>
      <c r="AO72">
        <v>0</v>
      </c>
      <c r="AP72">
        <v>1</v>
      </c>
      <c r="AQ72">
        <v>1</v>
      </c>
      <c r="AR72" t="s">
        <v>264</v>
      </c>
      <c r="AS72" t="s">
        <v>262</v>
      </c>
      <c r="AU72" t="s">
        <v>263</v>
      </c>
      <c r="AV72">
        <f>Table242675[[#This Row],[Lego Q1]]-Table242675[[#This Row],[Discussive Q1]]</f>
        <v>2</v>
      </c>
      <c r="AW72">
        <f>Table242675[[#This Row],[Lego Q2]]-Table242675[[#This Row],[Discussive Q2]]</f>
        <v>2</v>
      </c>
      <c r="AX72">
        <f>Table242675[[#This Row],[Lego Q3]]-Table242675[[#This Row],[Discussive Q3]]</f>
        <v>1</v>
      </c>
      <c r="AY72">
        <f>Table242675[[#This Row],[Lego Q4]]-Table242675[[#This Row],[Discussive Q4]]</f>
        <v>0</v>
      </c>
      <c r="AZ72">
        <f>Table242675[[#This Row],[Lego Q5]]-Table242675[[#This Row],[Discussive Q5]]</f>
        <v>2</v>
      </c>
      <c r="BA72">
        <f>Table242675[[#This Row],[Lego Q6]]-Table242675[[#This Row],[Discussive Q6]]</f>
        <v>1</v>
      </c>
      <c r="BB72">
        <f>Table242675[[#This Row],[Lego Q7]]-Table242675[[#This Row],[Discussive Q7]]</f>
        <v>0</v>
      </c>
      <c r="BC72">
        <f>Table242675[[#This Row],[Lego Q8]]-Table242675[[#This Row],[Discussive Q8]]</f>
        <v>0</v>
      </c>
      <c r="BD72">
        <f>Table242675[[#This Row],[Lego Q9]]-Table242675[[#This Row],[Discussive Q9]]</f>
        <v>0</v>
      </c>
      <c r="BE72">
        <f>Table242675[[#This Row],[Lego Q10]]-Table242675[[#This Row],[Discussive Q10]]</f>
        <v>0</v>
      </c>
    </row>
    <row r="73" spans="1:57">
      <c r="A73">
        <v>73</v>
      </c>
      <c r="B73">
        <v>5</v>
      </c>
      <c r="C73" t="s">
        <v>123</v>
      </c>
      <c r="D73">
        <v>21</v>
      </c>
      <c r="E73" t="s">
        <v>71</v>
      </c>
      <c r="F73">
        <v>2</v>
      </c>
      <c r="G73" t="s">
        <v>79</v>
      </c>
      <c r="H73">
        <v>2</v>
      </c>
      <c r="I73" t="s">
        <v>47</v>
      </c>
      <c r="J73" t="s">
        <v>75</v>
      </c>
      <c r="K73">
        <v>2</v>
      </c>
      <c r="L73" t="s">
        <v>274</v>
      </c>
      <c r="M73">
        <v>2</v>
      </c>
      <c r="N73">
        <v>2</v>
      </c>
      <c r="O73" t="s">
        <v>59</v>
      </c>
      <c r="P73">
        <v>3</v>
      </c>
      <c r="Q73" t="s">
        <v>124</v>
      </c>
      <c r="R73">
        <v>2</v>
      </c>
      <c r="S73" t="s">
        <v>55</v>
      </c>
      <c r="T73" t="s">
        <v>50</v>
      </c>
      <c r="U73">
        <v>1</v>
      </c>
      <c r="V73" t="s">
        <v>98</v>
      </c>
      <c r="W73">
        <v>2</v>
      </c>
      <c r="X73">
        <v>3</v>
      </c>
      <c r="Y73">
        <v>-2</v>
      </c>
      <c r="Z73">
        <v>2</v>
      </c>
      <c r="AA73">
        <v>1</v>
      </c>
      <c r="AB73">
        <v>2</v>
      </c>
      <c r="AC73">
        <v>1</v>
      </c>
      <c r="AD73">
        <v>1</v>
      </c>
      <c r="AE73">
        <v>0</v>
      </c>
      <c r="AF73">
        <v>2</v>
      </c>
      <c r="AG73">
        <v>-3</v>
      </c>
      <c r="AH73">
        <v>0</v>
      </c>
      <c r="AI73">
        <v>1</v>
      </c>
      <c r="AJ73">
        <v>1</v>
      </c>
      <c r="AK73">
        <v>0</v>
      </c>
      <c r="AL73">
        <v>1</v>
      </c>
      <c r="AM73">
        <v>-1</v>
      </c>
      <c r="AN73">
        <v>0</v>
      </c>
      <c r="AO73">
        <v>-1</v>
      </c>
      <c r="AP73">
        <v>2</v>
      </c>
      <c r="AQ73">
        <v>0</v>
      </c>
      <c r="AR73" t="s">
        <v>277</v>
      </c>
      <c r="AS73" t="s">
        <v>275</v>
      </c>
      <c r="AU73" t="s">
        <v>276</v>
      </c>
      <c r="AV73">
        <f>Table242675[[#This Row],[Lego Q1]]-Table242675[[#This Row],[Discussive Q1]]</f>
        <v>5</v>
      </c>
      <c r="AW73">
        <f>Table242675[[#This Row],[Lego Q2]]-Table242675[[#This Row],[Discussive Q2]]</f>
        <v>1</v>
      </c>
      <c r="AX73">
        <f>Table242675[[#This Row],[Lego Q3]]-Table242675[[#This Row],[Discussive Q3]]</f>
        <v>1</v>
      </c>
      <c r="AY73">
        <f>Table242675[[#This Row],[Lego Q4]]-Table242675[[#This Row],[Discussive Q4]]</f>
        <v>1</v>
      </c>
      <c r="AZ73">
        <f>Table242675[[#This Row],[Lego Q5]]-Table242675[[#This Row],[Discussive Q5]]</f>
        <v>5</v>
      </c>
      <c r="BA73">
        <f>Table242675[[#This Row],[Lego Q6]]-Table242675[[#This Row],[Discussive Q6]]</f>
        <v>-1</v>
      </c>
      <c r="BB73">
        <f>Table242675[[#This Row],[Lego Q7]]-Table242675[[#This Row],[Discussive Q7]]</f>
        <v>1</v>
      </c>
      <c r="BC73">
        <f>Table242675[[#This Row],[Lego Q8]]-Table242675[[#This Row],[Discussive Q8]]</f>
        <v>2</v>
      </c>
      <c r="BD73">
        <f>Table242675[[#This Row],[Lego Q9]]-Table242675[[#This Row],[Discussive Q9]]</f>
        <v>1</v>
      </c>
      <c r="BE73">
        <f>Table242675[[#This Row],[Lego Q10]]-Table242675[[#This Row],[Discussive Q10]]</f>
        <v>2</v>
      </c>
    </row>
    <row r="74" spans="1:57">
      <c r="A74">
        <v>30</v>
      </c>
      <c r="B74">
        <v>4</v>
      </c>
      <c r="C74" t="s">
        <v>123</v>
      </c>
      <c r="D74">
        <v>24</v>
      </c>
      <c r="E74" t="s">
        <v>58</v>
      </c>
      <c r="F74">
        <v>1</v>
      </c>
      <c r="G74" t="s">
        <v>64</v>
      </c>
      <c r="H74">
        <v>1</v>
      </c>
      <c r="I74" t="s">
        <v>47</v>
      </c>
      <c r="J74" t="s">
        <v>75</v>
      </c>
      <c r="K74">
        <v>2</v>
      </c>
      <c r="L74" t="s">
        <v>156</v>
      </c>
      <c r="M74">
        <v>1</v>
      </c>
      <c r="N74">
        <v>2</v>
      </c>
      <c r="O74" t="s">
        <v>59</v>
      </c>
      <c r="P74">
        <v>1</v>
      </c>
      <c r="Q74" t="s">
        <v>124</v>
      </c>
      <c r="R74">
        <v>2</v>
      </c>
      <c r="S74" t="s">
        <v>65</v>
      </c>
      <c r="T74" t="s">
        <v>50</v>
      </c>
      <c r="U74">
        <v>1</v>
      </c>
      <c r="V74" t="s">
        <v>84</v>
      </c>
      <c r="W74">
        <v>2</v>
      </c>
      <c r="X74">
        <v>2</v>
      </c>
      <c r="Y74">
        <v>-1</v>
      </c>
      <c r="Z74">
        <v>2</v>
      </c>
      <c r="AA74">
        <v>-2</v>
      </c>
      <c r="AB74">
        <v>2</v>
      </c>
      <c r="AC74">
        <v>2</v>
      </c>
      <c r="AD74">
        <v>2</v>
      </c>
      <c r="AE74">
        <v>1</v>
      </c>
      <c r="AF74">
        <v>1</v>
      </c>
      <c r="AG74">
        <v>-1</v>
      </c>
      <c r="AH74">
        <v>1</v>
      </c>
      <c r="AI74">
        <v>1</v>
      </c>
      <c r="AJ74">
        <v>2</v>
      </c>
      <c r="AK74">
        <v>1</v>
      </c>
      <c r="AL74">
        <v>-1</v>
      </c>
      <c r="AM74">
        <v>-1</v>
      </c>
      <c r="AN74">
        <v>2</v>
      </c>
      <c r="AO74">
        <v>1</v>
      </c>
      <c r="AP74">
        <v>1</v>
      </c>
      <c r="AQ74">
        <v>-1</v>
      </c>
      <c r="AR74" t="s">
        <v>158</v>
      </c>
      <c r="AS74" t="s">
        <v>157</v>
      </c>
      <c r="AV74">
        <f>Table242675[[#This Row],[Lego Q1]]-Table242675[[#This Row],[Discussive Q1]]</f>
        <v>3</v>
      </c>
      <c r="AW74">
        <f>Table242675[[#This Row],[Lego Q2]]-Table242675[[#This Row],[Discussive Q2]]</f>
        <v>4</v>
      </c>
      <c r="AX74">
        <f>Table242675[[#This Row],[Lego Q3]]-Table242675[[#This Row],[Discussive Q3]]</f>
        <v>0</v>
      </c>
      <c r="AY74">
        <f>Table242675[[#This Row],[Lego Q4]]-Table242675[[#This Row],[Discussive Q4]]</f>
        <v>1</v>
      </c>
      <c r="AZ74">
        <f>Table242675[[#This Row],[Lego Q5]]-Table242675[[#This Row],[Discussive Q5]]</f>
        <v>2</v>
      </c>
      <c r="BA74">
        <f>Table242675[[#This Row],[Lego Q6]]-Table242675[[#This Row],[Discussive Q6]]</f>
        <v>0</v>
      </c>
      <c r="BB74">
        <f>Table242675[[#This Row],[Lego Q7]]-Table242675[[#This Row],[Discussive Q7]]</f>
        <v>1</v>
      </c>
      <c r="BC74">
        <f>Table242675[[#This Row],[Lego Q8]]-Table242675[[#This Row],[Discussive Q8]]</f>
        <v>0</v>
      </c>
      <c r="BD74">
        <f>Table242675[[#This Row],[Lego Q9]]-Table242675[[#This Row],[Discussive Q9]]</f>
        <v>1</v>
      </c>
      <c r="BE74">
        <f>Table242675[[#This Row],[Lego Q10]]-Table242675[[#This Row],[Discussive Q10]]</f>
        <v>2</v>
      </c>
    </row>
    <row r="75" spans="1:57">
      <c r="A75">
        <v>61</v>
      </c>
      <c r="B75">
        <v>5</v>
      </c>
      <c r="C75" t="s">
        <v>123</v>
      </c>
      <c r="D75">
        <v>19</v>
      </c>
      <c r="E75" t="s">
        <v>58</v>
      </c>
      <c r="F75">
        <v>1</v>
      </c>
      <c r="G75" t="s">
        <v>64</v>
      </c>
      <c r="H75">
        <v>1</v>
      </c>
      <c r="I75" t="s">
        <v>47</v>
      </c>
      <c r="J75" t="s">
        <v>75</v>
      </c>
      <c r="K75">
        <v>2</v>
      </c>
      <c r="M75">
        <v>2</v>
      </c>
      <c r="N75">
        <v>2</v>
      </c>
      <c r="O75" t="s">
        <v>59</v>
      </c>
      <c r="P75">
        <v>3</v>
      </c>
      <c r="Q75" t="s">
        <v>124</v>
      </c>
      <c r="R75">
        <v>2</v>
      </c>
      <c r="S75" t="s">
        <v>84</v>
      </c>
      <c r="T75" t="s">
        <v>50</v>
      </c>
      <c r="U75">
        <v>1</v>
      </c>
      <c r="V75" t="s">
        <v>55</v>
      </c>
      <c r="W75">
        <v>2</v>
      </c>
      <c r="X75">
        <v>1</v>
      </c>
      <c r="Y75">
        <v>-2</v>
      </c>
      <c r="Z75">
        <v>1</v>
      </c>
      <c r="AA75">
        <v>-1</v>
      </c>
      <c r="AB75">
        <v>3</v>
      </c>
      <c r="AC75">
        <v>3</v>
      </c>
      <c r="AD75">
        <v>2</v>
      </c>
      <c r="AE75">
        <v>1</v>
      </c>
      <c r="AF75">
        <v>2</v>
      </c>
      <c r="AG75">
        <v>1</v>
      </c>
      <c r="AH75">
        <v>2</v>
      </c>
      <c r="AI75">
        <v>1</v>
      </c>
      <c r="AJ75">
        <v>1</v>
      </c>
      <c r="AK75">
        <v>1</v>
      </c>
      <c r="AL75">
        <v>1</v>
      </c>
      <c r="AM75">
        <v>0</v>
      </c>
      <c r="AN75">
        <v>1</v>
      </c>
      <c r="AO75">
        <v>0</v>
      </c>
      <c r="AP75">
        <v>2</v>
      </c>
      <c r="AQ75">
        <v>0</v>
      </c>
      <c r="AR75" t="s">
        <v>241</v>
      </c>
      <c r="AS75" t="s">
        <v>240</v>
      </c>
      <c r="AT75" t="s">
        <v>242</v>
      </c>
      <c r="AV75">
        <f>Table242675[[#This Row],[Lego Q1]]-Table242675[[#This Row],[Discussive Q1]]</f>
        <v>3</v>
      </c>
      <c r="AW75">
        <f>Table242675[[#This Row],[Lego Q2]]-Table242675[[#This Row],[Discussive Q2]]</f>
        <v>2</v>
      </c>
      <c r="AX75">
        <f>Table242675[[#This Row],[Lego Q3]]-Table242675[[#This Row],[Discussive Q3]]</f>
        <v>0</v>
      </c>
      <c r="AY75">
        <f>Table242675[[#This Row],[Lego Q4]]-Table242675[[#This Row],[Discussive Q4]]</f>
        <v>1</v>
      </c>
      <c r="AZ75">
        <f>Table242675[[#This Row],[Lego Q5]]-Table242675[[#This Row],[Discussive Q5]]</f>
        <v>1</v>
      </c>
      <c r="BA75">
        <f>Table242675[[#This Row],[Lego Q6]]-Table242675[[#This Row],[Discussive Q6]]</f>
        <v>1</v>
      </c>
      <c r="BB75">
        <f>Table242675[[#This Row],[Lego Q7]]-Table242675[[#This Row],[Discussive Q7]]</f>
        <v>0</v>
      </c>
      <c r="BC75">
        <f>Table242675[[#This Row],[Lego Q8]]-Table242675[[#This Row],[Discussive Q8]]</f>
        <v>1</v>
      </c>
      <c r="BD75">
        <f>Table242675[[#This Row],[Lego Q9]]-Table242675[[#This Row],[Discussive Q9]]</f>
        <v>1</v>
      </c>
      <c r="BE75">
        <f>Table242675[[#This Row],[Lego Q10]]-Table242675[[#This Row],[Discussive Q10]]</f>
        <v>2</v>
      </c>
    </row>
    <row r="76" spans="1:57">
      <c r="A76">
        <v>66</v>
      </c>
      <c r="B76">
        <v>5</v>
      </c>
      <c r="C76" t="s">
        <v>123</v>
      </c>
      <c r="D76">
        <v>20</v>
      </c>
      <c r="E76" t="s">
        <v>58</v>
      </c>
      <c r="F76">
        <v>1</v>
      </c>
      <c r="G76" t="s">
        <v>64</v>
      </c>
      <c r="H76">
        <v>1</v>
      </c>
      <c r="I76" t="s">
        <v>47</v>
      </c>
      <c r="J76" t="s">
        <v>75</v>
      </c>
      <c r="K76">
        <v>2</v>
      </c>
      <c r="L76" t="s">
        <v>253</v>
      </c>
      <c r="M76">
        <v>-3</v>
      </c>
      <c r="N76">
        <v>-3</v>
      </c>
      <c r="O76" t="s">
        <v>59</v>
      </c>
      <c r="P76">
        <v>-3</v>
      </c>
      <c r="Q76" t="s">
        <v>124</v>
      </c>
      <c r="R76">
        <v>2</v>
      </c>
      <c r="S76" t="s">
        <v>51</v>
      </c>
      <c r="T76" t="s">
        <v>50</v>
      </c>
      <c r="U76">
        <v>1</v>
      </c>
      <c r="V76" t="s">
        <v>67</v>
      </c>
      <c r="W76">
        <v>2</v>
      </c>
      <c r="X76">
        <v>3</v>
      </c>
      <c r="Y76">
        <v>1</v>
      </c>
      <c r="Z76">
        <v>2</v>
      </c>
      <c r="AA76">
        <v>2</v>
      </c>
      <c r="AB76">
        <v>3</v>
      </c>
      <c r="AC76">
        <v>2</v>
      </c>
      <c r="AD76">
        <v>2</v>
      </c>
      <c r="AE76">
        <v>1</v>
      </c>
      <c r="AF76">
        <v>3</v>
      </c>
      <c r="AG76">
        <v>1</v>
      </c>
      <c r="AH76">
        <v>2</v>
      </c>
      <c r="AI76">
        <v>1</v>
      </c>
      <c r="AJ76">
        <v>2</v>
      </c>
      <c r="AK76">
        <v>2</v>
      </c>
      <c r="AL76">
        <v>3</v>
      </c>
      <c r="AM76">
        <v>2</v>
      </c>
      <c r="AN76">
        <v>2</v>
      </c>
      <c r="AO76">
        <v>1</v>
      </c>
      <c r="AP76">
        <v>2</v>
      </c>
      <c r="AQ76">
        <v>2</v>
      </c>
      <c r="AR76" t="s">
        <v>256</v>
      </c>
      <c r="AS76" t="s">
        <v>254</v>
      </c>
      <c r="AT76" t="s">
        <v>257</v>
      </c>
      <c r="AU76" t="s">
        <v>255</v>
      </c>
      <c r="AV76">
        <f>Table242675[[#This Row],[Lego Q1]]-Table242675[[#This Row],[Discussive Q1]]</f>
        <v>2</v>
      </c>
      <c r="AW76">
        <f>Table242675[[#This Row],[Lego Q2]]-Table242675[[#This Row],[Discussive Q2]]</f>
        <v>0</v>
      </c>
      <c r="AX76">
        <f>Table242675[[#This Row],[Lego Q3]]-Table242675[[#This Row],[Discussive Q3]]</f>
        <v>1</v>
      </c>
      <c r="AY76">
        <f>Table242675[[#This Row],[Lego Q4]]-Table242675[[#This Row],[Discussive Q4]]</f>
        <v>1</v>
      </c>
      <c r="AZ76">
        <f>Table242675[[#This Row],[Lego Q5]]-Table242675[[#This Row],[Discussive Q5]]</f>
        <v>2</v>
      </c>
      <c r="BA76">
        <f>Table242675[[#This Row],[Lego Q6]]-Table242675[[#This Row],[Discussive Q6]]</f>
        <v>1</v>
      </c>
      <c r="BB76">
        <f>Table242675[[#This Row],[Lego Q7]]-Table242675[[#This Row],[Discussive Q7]]</f>
        <v>0</v>
      </c>
      <c r="BC76">
        <f>Table242675[[#This Row],[Lego Q8]]-Table242675[[#This Row],[Discussive Q8]]</f>
        <v>1</v>
      </c>
      <c r="BD76">
        <f>Table242675[[#This Row],[Lego Q9]]-Table242675[[#This Row],[Discussive Q9]]</f>
        <v>1</v>
      </c>
      <c r="BE76">
        <f>Table242675[[#This Row],[Lego Q10]]-Table242675[[#This Row],[Discussive Q10]]</f>
        <v>0</v>
      </c>
    </row>
    <row r="77" spans="1:57">
      <c r="A77">
        <v>75</v>
      </c>
      <c r="B77">
        <v>5</v>
      </c>
      <c r="C77" t="s">
        <v>123</v>
      </c>
      <c r="D77">
        <v>19</v>
      </c>
      <c r="E77" t="s">
        <v>58</v>
      </c>
      <c r="F77">
        <v>1</v>
      </c>
      <c r="G77" t="s">
        <v>64</v>
      </c>
      <c r="H77">
        <v>1</v>
      </c>
      <c r="I77" t="s">
        <v>47</v>
      </c>
      <c r="J77" t="s">
        <v>75</v>
      </c>
      <c r="K77">
        <v>2</v>
      </c>
      <c r="L77" t="s">
        <v>281</v>
      </c>
      <c r="M77">
        <v>2</v>
      </c>
      <c r="N77">
        <v>3</v>
      </c>
      <c r="O77" t="s">
        <v>59</v>
      </c>
      <c r="P77">
        <v>3</v>
      </c>
      <c r="Q77" t="s">
        <v>124</v>
      </c>
      <c r="R77">
        <v>2</v>
      </c>
      <c r="S77" t="s">
        <v>55</v>
      </c>
      <c r="T77" t="s">
        <v>50</v>
      </c>
      <c r="U77">
        <v>1</v>
      </c>
      <c r="V77" t="s">
        <v>98</v>
      </c>
      <c r="W77">
        <v>2</v>
      </c>
      <c r="X77">
        <v>2</v>
      </c>
      <c r="Y77">
        <v>0</v>
      </c>
      <c r="Z77">
        <v>2</v>
      </c>
      <c r="AA77">
        <v>-1</v>
      </c>
      <c r="AB77">
        <v>1</v>
      </c>
      <c r="AC77">
        <v>-1</v>
      </c>
      <c r="AD77">
        <v>3</v>
      </c>
      <c r="AE77">
        <v>1</v>
      </c>
      <c r="AF77">
        <v>3</v>
      </c>
      <c r="AG77">
        <v>0</v>
      </c>
      <c r="AH77">
        <v>2</v>
      </c>
      <c r="AI77">
        <v>1</v>
      </c>
      <c r="AJ77">
        <v>2</v>
      </c>
      <c r="AK77">
        <v>1</v>
      </c>
      <c r="AL77">
        <v>1</v>
      </c>
      <c r="AM77">
        <v>-1</v>
      </c>
      <c r="AN77">
        <v>1</v>
      </c>
      <c r="AO77">
        <v>0</v>
      </c>
      <c r="AP77">
        <v>1</v>
      </c>
      <c r="AQ77">
        <v>0</v>
      </c>
      <c r="AR77" t="s">
        <v>283</v>
      </c>
      <c r="AS77" t="s">
        <v>282</v>
      </c>
      <c r="AV77">
        <f>Table242675[[#This Row],[Lego Q1]]-Table242675[[#This Row],[Discussive Q1]]</f>
        <v>2</v>
      </c>
      <c r="AW77">
        <f>Table242675[[#This Row],[Lego Q2]]-Table242675[[#This Row],[Discussive Q2]]</f>
        <v>3</v>
      </c>
      <c r="AX77">
        <f>Table242675[[#This Row],[Lego Q3]]-Table242675[[#This Row],[Discussive Q3]]</f>
        <v>2</v>
      </c>
      <c r="AY77">
        <f>Table242675[[#This Row],[Lego Q4]]-Table242675[[#This Row],[Discussive Q4]]</f>
        <v>2</v>
      </c>
      <c r="AZ77">
        <f>Table242675[[#This Row],[Lego Q5]]-Table242675[[#This Row],[Discussive Q5]]</f>
        <v>3</v>
      </c>
      <c r="BA77">
        <f>Table242675[[#This Row],[Lego Q6]]-Table242675[[#This Row],[Discussive Q6]]</f>
        <v>1</v>
      </c>
      <c r="BB77">
        <f>Table242675[[#This Row],[Lego Q7]]-Table242675[[#This Row],[Discussive Q7]]</f>
        <v>1</v>
      </c>
      <c r="BC77">
        <f>Table242675[[#This Row],[Lego Q8]]-Table242675[[#This Row],[Discussive Q8]]</f>
        <v>2</v>
      </c>
      <c r="BD77">
        <f>Table242675[[#This Row],[Lego Q9]]-Table242675[[#This Row],[Discussive Q9]]</f>
        <v>1</v>
      </c>
      <c r="BE77">
        <f>Table242675[[#This Row],[Lego Q10]]-Table242675[[#This Row],[Discussive Q10]]</f>
        <v>1</v>
      </c>
    </row>
    <row r="78" spans="1:57">
      <c r="A78">
        <v>76</v>
      </c>
      <c r="B78">
        <v>5</v>
      </c>
      <c r="C78" t="s">
        <v>123</v>
      </c>
      <c r="D78">
        <v>20</v>
      </c>
      <c r="E78" t="s">
        <v>58</v>
      </c>
      <c r="F78">
        <v>1</v>
      </c>
      <c r="G78" t="s">
        <v>64</v>
      </c>
      <c r="H78">
        <v>1</v>
      </c>
      <c r="I78" t="s">
        <v>47</v>
      </c>
      <c r="J78" t="s">
        <v>75</v>
      </c>
      <c r="K78">
        <v>2</v>
      </c>
      <c r="L78" t="s">
        <v>281</v>
      </c>
      <c r="M78">
        <v>0</v>
      </c>
      <c r="N78">
        <v>3</v>
      </c>
      <c r="O78" t="s">
        <v>59</v>
      </c>
      <c r="P78">
        <v>3</v>
      </c>
      <c r="Q78" t="s">
        <v>124</v>
      </c>
      <c r="R78">
        <v>2</v>
      </c>
      <c r="S78" t="s">
        <v>55</v>
      </c>
      <c r="T78" t="s">
        <v>50</v>
      </c>
      <c r="U78">
        <v>1</v>
      </c>
      <c r="V78" t="s">
        <v>98</v>
      </c>
      <c r="W78">
        <v>2</v>
      </c>
      <c r="X78">
        <v>2</v>
      </c>
      <c r="Y78">
        <v>0</v>
      </c>
      <c r="Z78">
        <v>3</v>
      </c>
      <c r="AA78">
        <v>1</v>
      </c>
      <c r="AB78">
        <v>1</v>
      </c>
      <c r="AC78">
        <v>1</v>
      </c>
      <c r="AD78">
        <v>3</v>
      </c>
      <c r="AE78">
        <v>1</v>
      </c>
      <c r="AF78">
        <v>2</v>
      </c>
      <c r="AG78">
        <v>-2</v>
      </c>
      <c r="AH78">
        <v>2</v>
      </c>
      <c r="AI78">
        <v>1</v>
      </c>
      <c r="AJ78">
        <v>1</v>
      </c>
      <c r="AK78">
        <v>1</v>
      </c>
      <c r="AL78">
        <v>2</v>
      </c>
      <c r="AM78">
        <v>-2</v>
      </c>
      <c r="AN78">
        <v>-1</v>
      </c>
      <c r="AO78">
        <v>-2</v>
      </c>
      <c r="AP78">
        <v>3</v>
      </c>
      <c r="AQ78">
        <v>1</v>
      </c>
      <c r="AR78" t="s">
        <v>284</v>
      </c>
      <c r="AS78" t="s">
        <v>243</v>
      </c>
      <c r="AT78" t="s">
        <v>285</v>
      </c>
      <c r="AV78">
        <f>Table242675[[#This Row],[Lego Q1]]-Table242675[[#This Row],[Discussive Q1]]</f>
        <v>2</v>
      </c>
      <c r="AW78">
        <f>Table242675[[#This Row],[Lego Q2]]-Table242675[[#This Row],[Discussive Q2]]</f>
        <v>2</v>
      </c>
      <c r="AX78">
        <f>Table242675[[#This Row],[Lego Q3]]-Table242675[[#This Row],[Discussive Q3]]</f>
        <v>0</v>
      </c>
      <c r="AY78">
        <f>Table242675[[#This Row],[Lego Q4]]-Table242675[[#This Row],[Discussive Q4]]</f>
        <v>2</v>
      </c>
      <c r="AZ78">
        <f>Table242675[[#This Row],[Lego Q5]]-Table242675[[#This Row],[Discussive Q5]]</f>
        <v>4</v>
      </c>
      <c r="BA78">
        <f>Table242675[[#This Row],[Lego Q6]]-Table242675[[#This Row],[Discussive Q6]]</f>
        <v>1</v>
      </c>
      <c r="BB78">
        <f>Table242675[[#This Row],[Lego Q7]]-Table242675[[#This Row],[Discussive Q7]]</f>
        <v>0</v>
      </c>
      <c r="BC78">
        <f>Table242675[[#This Row],[Lego Q8]]-Table242675[[#This Row],[Discussive Q8]]</f>
        <v>4</v>
      </c>
      <c r="BD78">
        <f>Table242675[[#This Row],[Lego Q9]]-Table242675[[#This Row],[Discussive Q9]]</f>
        <v>1</v>
      </c>
      <c r="BE78">
        <f>Table242675[[#This Row],[Lego Q10]]-Table242675[[#This Row],[Discussive Q10]]</f>
        <v>2</v>
      </c>
    </row>
    <row r="79" spans="1:57">
      <c r="A79">
        <v>39</v>
      </c>
      <c r="B79">
        <v>5</v>
      </c>
      <c r="C79" t="s">
        <v>45</v>
      </c>
      <c r="D79" t="s">
        <v>143</v>
      </c>
      <c r="E79" t="s">
        <v>143</v>
      </c>
      <c r="G79" t="s">
        <v>143</v>
      </c>
      <c r="I79" t="s">
        <v>143</v>
      </c>
      <c r="J79" t="s">
        <v>143</v>
      </c>
      <c r="Q79" t="s">
        <v>50</v>
      </c>
      <c r="R79">
        <v>1</v>
      </c>
      <c r="S79" t="s">
        <v>65</v>
      </c>
      <c r="T79" t="s">
        <v>54</v>
      </c>
      <c r="U79">
        <v>2</v>
      </c>
      <c r="V79" t="s">
        <v>67</v>
      </c>
      <c r="W79">
        <v>1</v>
      </c>
      <c r="X79">
        <v>1</v>
      </c>
      <c r="Y79">
        <v>1</v>
      </c>
      <c r="Z79">
        <v>1</v>
      </c>
      <c r="AA79">
        <v>1</v>
      </c>
      <c r="AB79">
        <v>1</v>
      </c>
      <c r="AC79">
        <v>1</v>
      </c>
      <c r="AD79">
        <v>1</v>
      </c>
      <c r="AE79">
        <v>-2</v>
      </c>
      <c r="AF79">
        <v>2</v>
      </c>
      <c r="AG79">
        <v>1</v>
      </c>
      <c r="AH79">
        <v>1</v>
      </c>
      <c r="AI79">
        <v>-1</v>
      </c>
      <c r="AJ79">
        <v>2</v>
      </c>
      <c r="AK79">
        <v>1</v>
      </c>
      <c r="AL79">
        <v>1</v>
      </c>
      <c r="AM79">
        <v>0</v>
      </c>
      <c r="AN79">
        <v>-1</v>
      </c>
      <c r="AO79">
        <v>-1</v>
      </c>
      <c r="AP79">
        <v>-1</v>
      </c>
      <c r="AQ79">
        <v>-1</v>
      </c>
      <c r="AR79" t="s">
        <v>183</v>
      </c>
      <c r="AS79" t="s">
        <v>185</v>
      </c>
      <c r="AT79" t="s">
        <v>184</v>
      </c>
      <c r="AU79" t="s">
        <v>186</v>
      </c>
      <c r="AV79">
        <f>Table242675[[#This Row],[Lego Q1]]-Table242675[[#This Row],[Discussive Q1]]</f>
        <v>0</v>
      </c>
      <c r="AW79">
        <f>Table242675[[#This Row],[Lego Q2]]-Table242675[[#This Row],[Discussive Q2]]</f>
        <v>0</v>
      </c>
      <c r="AX79">
        <f>Table242675[[#This Row],[Lego Q3]]-Table242675[[#This Row],[Discussive Q3]]</f>
        <v>0</v>
      </c>
      <c r="AY79">
        <f>Table242675[[#This Row],[Lego Q4]]-Table242675[[#This Row],[Discussive Q4]]</f>
        <v>3</v>
      </c>
      <c r="AZ79">
        <f>Table242675[[#This Row],[Lego Q5]]-Table242675[[#This Row],[Discussive Q5]]</f>
        <v>1</v>
      </c>
      <c r="BA79">
        <f>Table242675[[#This Row],[Lego Q6]]-Table242675[[#This Row],[Discussive Q6]]</f>
        <v>2</v>
      </c>
      <c r="BB79">
        <f>Table242675[[#This Row],[Lego Q7]]-Table242675[[#This Row],[Discussive Q7]]</f>
        <v>1</v>
      </c>
      <c r="BC79">
        <f>Table242675[[#This Row],[Lego Q8]]-Table242675[[#This Row],[Discussive Q8]]</f>
        <v>1</v>
      </c>
      <c r="BD79">
        <f>Table242675[[#This Row],[Lego Q9]]-Table242675[[#This Row],[Discussive Q9]]</f>
        <v>0</v>
      </c>
      <c r="BE79">
        <f>Table242675[[#This Row],[Lego Q10]]-Table242675[[#This Row],[Discussive Q10]]</f>
        <v>0</v>
      </c>
    </row>
    <row r="80" spans="1:57">
      <c r="A80">
        <v>42</v>
      </c>
      <c r="B80">
        <v>5</v>
      </c>
      <c r="C80" t="s">
        <v>45</v>
      </c>
      <c r="D80" t="s">
        <v>143</v>
      </c>
      <c r="E80" t="s">
        <v>143</v>
      </c>
      <c r="G80" t="s">
        <v>143</v>
      </c>
      <c r="I80" t="s">
        <v>143</v>
      </c>
      <c r="J80" t="s">
        <v>143</v>
      </c>
      <c r="Q80" t="s">
        <v>50</v>
      </c>
      <c r="R80">
        <v>1</v>
      </c>
      <c r="S80" t="s">
        <v>51</v>
      </c>
      <c r="T80" t="s">
        <v>54</v>
      </c>
      <c r="U80">
        <v>2</v>
      </c>
      <c r="V80" t="s">
        <v>55</v>
      </c>
      <c r="W80">
        <v>1</v>
      </c>
      <c r="X80">
        <v>3</v>
      </c>
      <c r="Y80">
        <v>1</v>
      </c>
      <c r="Z80">
        <v>3</v>
      </c>
      <c r="AA80">
        <v>1</v>
      </c>
      <c r="AB80">
        <v>0</v>
      </c>
      <c r="AC80">
        <v>0</v>
      </c>
      <c r="AD80">
        <v>2</v>
      </c>
      <c r="AE80">
        <v>2</v>
      </c>
      <c r="AF80">
        <v>1</v>
      </c>
      <c r="AG80">
        <v>-1</v>
      </c>
      <c r="AH80">
        <v>1</v>
      </c>
      <c r="AI80">
        <v>2</v>
      </c>
      <c r="AJ80">
        <v>1</v>
      </c>
      <c r="AK80">
        <v>1</v>
      </c>
      <c r="AL80">
        <v>-1</v>
      </c>
      <c r="AM80">
        <v>-1</v>
      </c>
      <c r="AN80">
        <v>0</v>
      </c>
      <c r="AO80">
        <v>2</v>
      </c>
      <c r="AP80">
        <v>2</v>
      </c>
      <c r="AQ80">
        <v>1</v>
      </c>
      <c r="AR80" t="s">
        <v>189</v>
      </c>
      <c r="AV80">
        <f>Table242675[[#This Row],[Lego Q1]]-Table242675[[#This Row],[Discussive Q1]]</f>
        <v>2</v>
      </c>
      <c r="AW80">
        <f>Table242675[[#This Row],[Lego Q2]]-Table242675[[#This Row],[Discussive Q2]]</f>
        <v>2</v>
      </c>
      <c r="AX80">
        <f>Table242675[[#This Row],[Lego Q3]]-Table242675[[#This Row],[Discussive Q3]]</f>
        <v>0</v>
      </c>
      <c r="AY80">
        <f>Table242675[[#This Row],[Lego Q4]]-Table242675[[#This Row],[Discussive Q4]]</f>
        <v>0</v>
      </c>
      <c r="AZ80">
        <f>Table242675[[#This Row],[Lego Q5]]-Table242675[[#This Row],[Discussive Q5]]</f>
        <v>2</v>
      </c>
      <c r="BA80">
        <f>Table242675[[#This Row],[Lego Q6]]-Table242675[[#This Row],[Discussive Q6]]</f>
        <v>-1</v>
      </c>
      <c r="BB80">
        <f>Table242675[[#This Row],[Lego Q7]]-Table242675[[#This Row],[Discussive Q7]]</f>
        <v>0</v>
      </c>
      <c r="BC80">
        <f>Table242675[[#This Row],[Lego Q8]]-Table242675[[#This Row],[Discussive Q8]]</f>
        <v>0</v>
      </c>
      <c r="BD80">
        <f>Table242675[[#This Row],[Lego Q9]]-Table242675[[#This Row],[Discussive Q9]]</f>
        <v>-2</v>
      </c>
      <c r="BE80">
        <f>Table242675[[#This Row],[Lego Q10]]-Table242675[[#This Row],[Discussive Q10]]</f>
        <v>1</v>
      </c>
    </row>
    <row r="82" spans="8:57">
      <c r="M82" t="s">
        <v>341</v>
      </c>
      <c r="N82" t="s">
        <v>342</v>
      </c>
      <c r="P82" t="s">
        <v>343</v>
      </c>
      <c r="X82" t="s">
        <v>305</v>
      </c>
      <c r="Y82" t="s">
        <v>306</v>
      </c>
      <c r="Z82" t="s">
        <v>307</v>
      </c>
      <c r="AA82" t="s">
        <v>308</v>
      </c>
      <c r="AB82" t="s">
        <v>309</v>
      </c>
      <c r="AC82" t="s">
        <v>310</v>
      </c>
      <c r="AD82" t="s">
        <v>311</v>
      </c>
      <c r="AE82" t="s">
        <v>312</v>
      </c>
      <c r="AF82" t="s">
        <v>313</v>
      </c>
      <c r="AG82" t="s">
        <v>314</v>
      </c>
      <c r="AH82" t="s">
        <v>315</v>
      </c>
      <c r="AI82" t="s">
        <v>316</v>
      </c>
      <c r="AJ82" t="s">
        <v>317</v>
      </c>
      <c r="AK82" t="s">
        <v>318</v>
      </c>
      <c r="AL82" t="s">
        <v>319</v>
      </c>
      <c r="AM82" t="s">
        <v>320</v>
      </c>
      <c r="AN82" t="s">
        <v>321</v>
      </c>
      <c r="AO82" t="s">
        <v>322</v>
      </c>
      <c r="AP82" t="s">
        <v>323</v>
      </c>
      <c r="AQ82" t="s">
        <v>324</v>
      </c>
      <c r="AV82" s="1" t="s">
        <v>381</v>
      </c>
      <c r="AW82" s="1" t="s">
        <v>382</v>
      </c>
      <c r="AX82" s="1" t="s">
        <v>383</v>
      </c>
      <c r="AY82" s="1" t="s">
        <v>384</v>
      </c>
      <c r="AZ82" s="1" t="s">
        <v>385</v>
      </c>
      <c r="BA82" s="1" t="s">
        <v>386</v>
      </c>
      <c r="BB82" s="1" t="s">
        <v>387</v>
      </c>
      <c r="BC82" s="1" t="s">
        <v>388</v>
      </c>
      <c r="BD82" s="1" t="s">
        <v>389</v>
      </c>
      <c r="BE82" s="1" t="s">
        <v>339</v>
      </c>
    </row>
    <row r="83" spans="8:57">
      <c r="H83" t="s">
        <v>390</v>
      </c>
      <c r="I83">
        <v>66</v>
      </c>
      <c r="L83" t="s">
        <v>344</v>
      </c>
      <c r="M83" s="3">
        <f>AVERAGE(M5:M80)</f>
        <v>1.3243243243243243</v>
      </c>
      <c r="N83" s="3">
        <f>AVERAGE(N5:N80)</f>
        <v>2.2162162162162162</v>
      </c>
      <c r="P83" s="3">
        <f>AVERAGE(P5:P80)</f>
        <v>1.8108108108108107</v>
      </c>
      <c r="X83" s="3">
        <f t="shared" ref="X83:AQ83" si="0">AVERAGE(X5:X80)</f>
        <v>1.6710526315789473</v>
      </c>
      <c r="Y83" s="3">
        <f t="shared" si="0"/>
        <v>7.8947368421052627E-2</v>
      </c>
      <c r="Z83" s="3">
        <f t="shared" si="0"/>
        <v>1.7894736842105263</v>
      </c>
      <c r="AA83" s="3">
        <f t="shared" si="0"/>
        <v>0.30263157894736842</v>
      </c>
      <c r="AB83" s="3">
        <f t="shared" si="0"/>
        <v>1.8947368421052631</v>
      </c>
      <c r="AC83" s="3">
        <f t="shared" si="0"/>
        <v>1.263157894736842</v>
      </c>
      <c r="AD83" s="3">
        <f t="shared" si="0"/>
        <v>1.3552631578947369</v>
      </c>
      <c r="AE83" s="3">
        <f t="shared" si="0"/>
        <v>0.93333333333333335</v>
      </c>
      <c r="AF83" s="3">
        <f t="shared" si="0"/>
        <v>1.3026315789473684</v>
      </c>
      <c r="AG83" s="3">
        <f t="shared" si="0"/>
        <v>0.44736842105263158</v>
      </c>
      <c r="AH83" s="3">
        <f t="shared" si="0"/>
        <v>0.82894736842105265</v>
      </c>
      <c r="AI83" s="3">
        <f t="shared" si="0"/>
        <v>0.25</v>
      </c>
      <c r="AJ83" s="3">
        <f t="shared" si="0"/>
        <v>1.013157894736842</v>
      </c>
      <c r="AK83" s="3">
        <f t="shared" si="0"/>
        <v>0.56000000000000005</v>
      </c>
      <c r="AL83" s="3">
        <f t="shared" si="0"/>
        <v>0.5</v>
      </c>
      <c r="AM83" s="3">
        <f t="shared" si="0"/>
        <v>-0.17333333333333334</v>
      </c>
      <c r="AN83" s="3">
        <f t="shared" si="0"/>
        <v>0.67105263157894735</v>
      </c>
      <c r="AO83" s="3">
        <f t="shared" si="0"/>
        <v>0.19736842105263158</v>
      </c>
      <c r="AP83" s="3">
        <f t="shared" si="0"/>
        <v>1.0789473684210527</v>
      </c>
      <c r="AQ83" s="3">
        <f t="shared" si="0"/>
        <v>0.14473684210526316</v>
      </c>
      <c r="AR83" s="3"/>
      <c r="AS83" s="3"/>
      <c r="AT83" s="3"/>
      <c r="AU83" s="3"/>
      <c r="AV83" s="3">
        <f t="shared" ref="AV83:BE83" si="1">AVERAGE(AV5:AV80)</f>
        <v>1.5921052631578947</v>
      </c>
      <c r="AW83" s="3">
        <f t="shared" si="1"/>
        <v>1.486842105263158</v>
      </c>
      <c r="AX83" s="3">
        <f t="shared" si="1"/>
        <v>0.63157894736842102</v>
      </c>
      <c r="AY83" s="3">
        <f t="shared" si="1"/>
        <v>0.41333333333333333</v>
      </c>
      <c r="AZ83" s="3">
        <f t="shared" si="1"/>
        <v>0.85526315789473684</v>
      </c>
      <c r="BA83" s="3">
        <f t="shared" si="1"/>
        <v>0.57894736842105265</v>
      </c>
      <c r="BB83" s="3">
        <f t="shared" si="1"/>
        <v>0.44</v>
      </c>
      <c r="BC83" s="3">
        <f t="shared" si="1"/>
        <v>0.66666666666666663</v>
      </c>
      <c r="BD83" s="3">
        <f t="shared" si="1"/>
        <v>0.47368421052631576</v>
      </c>
      <c r="BE83" s="3">
        <f t="shared" si="1"/>
        <v>0.93421052631578949</v>
      </c>
    </row>
    <row r="84" spans="8:57">
      <c r="H84" t="s">
        <v>391</v>
      </c>
      <c r="I84">
        <v>7</v>
      </c>
      <c r="L84" t="s">
        <v>345</v>
      </c>
      <c r="M84" s="3">
        <f>STDEV(M5:M80)</f>
        <v>1.2725565693280392</v>
      </c>
      <c r="N84" s="3">
        <f>STDEV(N5:N80)</f>
        <v>0.96897446522288688</v>
      </c>
      <c r="P84" s="3">
        <f>STDEV(P5:P80)</f>
        <v>1.3515660695761309</v>
      </c>
      <c r="X84" s="3">
        <f t="shared" ref="X84:AQ84" si="2">STDEV(X5:X80)</f>
        <v>1.1241370959657526</v>
      </c>
      <c r="Y84" s="3">
        <f t="shared" si="2"/>
        <v>1.4025040263256463</v>
      </c>
      <c r="Z84" s="3">
        <f t="shared" si="2"/>
        <v>0.95660217399828518</v>
      </c>
      <c r="AA84" s="3">
        <f t="shared" si="2"/>
        <v>1.3566599853277437</v>
      </c>
      <c r="AB84" s="3">
        <f t="shared" si="2"/>
        <v>1.1144977627424357</v>
      </c>
      <c r="AC84" s="3">
        <f t="shared" si="2"/>
        <v>1.49994151932784</v>
      </c>
      <c r="AD84" s="3">
        <f t="shared" si="2"/>
        <v>1.0027156109741326</v>
      </c>
      <c r="AE84" s="3">
        <f t="shared" si="2"/>
        <v>1.2769614836128107</v>
      </c>
      <c r="AF84" s="3">
        <f t="shared" si="2"/>
        <v>1.211277417628241</v>
      </c>
      <c r="AG84" s="3">
        <f t="shared" si="2"/>
        <v>1.6115808954117508</v>
      </c>
      <c r="AH84" s="3">
        <f t="shared" si="2"/>
        <v>1.1001594780726032</v>
      </c>
      <c r="AI84" s="3">
        <f t="shared" si="2"/>
        <v>1.3178264933847197</v>
      </c>
      <c r="AJ84" s="3">
        <f t="shared" si="2"/>
        <v>1.0391460731790834</v>
      </c>
      <c r="AK84" s="3">
        <f t="shared" si="2"/>
        <v>1.3580590282915999</v>
      </c>
      <c r="AL84" s="3">
        <f t="shared" si="2"/>
        <v>1.321615173439934</v>
      </c>
      <c r="AM84" s="3">
        <f t="shared" si="2"/>
        <v>1.3593851286254119</v>
      </c>
      <c r="AN84" s="3">
        <f t="shared" si="2"/>
        <v>1.2262480216197358</v>
      </c>
      <c r="AO84" s="3">
        <f t="shared" si="2"/>
        <v>1.3664527004093996</v>
      </c>
      <c r="AP84" s="3">
        <f t="shared" si="2"/>
        <v>1.1861777033225878</v>
      </c>
      <c r="AQ84" s="3">
        <f t="shared" si="2"/>
        <v>1.3337060882460428</v>
      </c>
      <c r="AR84" s="3"/>
      <c r="AS84" s="3"/>
      <c r="AT84" s="3"/>
      <c r="AU84" s="3"/>
      <c r="AV84" s="3">
        <f t="shared" ref="AV84:BE84" si="3">STDEV(AV5:AV80)</f>
        <v>1.5071176161043072</v>
      </c>
      <c r="AW84" s="3">
        <f t="shared" si="3"/>
        <v>1.3807574834380494</v>
      </c>
      <c r="AX84" s="3">
        <f t="shared" si="3"/>
        <v>1.209320528375698</v>
      </c>
      <c r="AY84" s="3">
        <f t="shared" si="3"/>
        <v>1.2849790547597153</v>
      </c>
      <c r="AZ84" s="3">
        <f t="shared" si="3"/>
        <v>1.6141371058529161</v>
      </c>
      <c r="BA84" s="3">
        <f t="shared" si="3"/>
        <v>1.4353922380983475</v>
      </c>
      <c r="BB84" s="3">
        <f t="shared" si="3"/>
        <v>1.2437954120461399</v>
      </c>
      <c r="BC84" s="3">
        <f t="shared" si="3"/>
        <v>1.1778740965771288</v>
      </c>
      <c r="BD84" s="3">
        <f t="shared" si="3"/>
        <v>1.0767071308457259</v>
      </c>
      <c r="BE84" s="3">
        <f t="shared" si="3"/>
        <v>1.1353181793757434</v>
      </c>
    </row>
    <row r="85" spans="8:57">
      <c r="H85" t="s">
        <v>392</v>
      </c>
      <c r="I85">
        <v>3</v>
      </c>
      <c r="M85" s="3"/>
      <c r="N85" s="3"/>
      <c r="P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row>
    <row r="86" spans="8:57">
      <c r="N86" s="3"/>
      <c r="P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row>
    <row r="87" spans="8:57">
      <c r="I87">
        <f>(I83/76)</f>
        <v>0.86842105263157898</v>
      </c>
      <c r="L87" t="s">
        <v>393</v>
      </c>
      <c r="M87" s="3">
        <f>MEDIAN(Table242675[P01. I engage in group activities (coded)])</f>
        <v>2</v>
      </c>
      <c r="N87" s="3">
        <f>MEDIAN(Table242675[P02. I am interested in crime scene investigation topics (coded)])</f>
        <v>2</v>
      </c>
      <c r="O87" s="3"/>
      <c r="P87" s="3">
        <f>MEDIAN(Table242675[P04. I enjoy lego])</f>
        <v>2</v>
      </c>
      <c r="Q87" s="3"/>
      <c r="R87" s="3"/>
      <c r="S87" s="3"/>
      <c r="T87" s="3"/>
      <c r="U87" s="3"/>
      <c r="V87" s="3"/>
      <c r="W87" s="3"/>
      <c r="X87" s="3">
        <f>MEDIAN(Table242675[Lego Q1])</f>
        <v>2</v>
      </c>
      <c r="Y87" s="3">
        <f>MEDIAN(Table242675[Discussive Q1])</f>
        <v>0</v>
      </c>
      <c r="Z87" s="3">
        <f>MEDIAN(Table242675[Lego Q2])</f>
        <v>2</v>
      </c>
      <c r="AA87" s="3">
        <f>MEDIAN(Table242675[Discussive Q2])</f>
        <v>0</v>
      </c>
      <c r="AB87" s="3">
        <f>MEDIAN(Table242675[Lego Q3])</f>
        <v>2</v>
      </c>
      <c r="AC87" s="3">
        <f>MEDIAN(Table242675[Discussive Q3])</f>
        <v>2</v>
      </c>
      <c r="AD87" s="3">
        <f>MEDIAN(Table242675[Lego Q4])</f>
        <v>1</v>
      </c>
      <c r="AE87" s="3">
        <f>MEDIAN(Table242675[Discussive Q4])</f>
        <v>1</v>
      </c>
      <c r="AF87" s="3">
        <f>MEDIAN(Table242675[Lego Q5])</f>
        <v>1</v>
      </c>
      <c r="AG87" s="3">
        <f>MEDIAN(Table242675[Discussive Q5])</f>
        <v>1</v>
      </c>
      <c r="AH87" s="3">
        <f>MEDIAN(Table242675[Lego Q6])</f>
        <v>1</v>
      </c>
      <c r="AI87" s="3">
        <f>MEDIAN(Table242675[Discussive Q6])</f>
        <v>0</v>
      </c>
      <c r="AJ87" s="3">
        <f>MEDIAN(Table242675[Lego Q7])</f>
        <v>1</v>
      </c>
      <c r="AK87" s="3">
        <f>MEDIAN(Table242675[Discussive Q7])</f>
        <v>1</v>
      </c>
      <c r="AL87" s="3">
        <f>MEDIAN(Table242675[Lego Q8])</f>
        <v>1</v>
      </c>
      <c r="AM87" s="3">
        <f>MEDIAN(Table242675[Discussive Q8])</f>
        <v>0</v>
      </c>
      <c r="AN87" s="3">
        <f>MEDIAN(Table242675[Lego Q9])</f>
        <v>1</v>
      </c>
      <c r="AO87" s="3">
        <f>MEDIAN(Table242675[Discussive Q9])</f>
        <v>0</v>
      </c>
      <c r="AP87" s="3">
        <f>MEDIAN(Table242675[Lego Q10])</f>
        <v>1</v>
      </c>
      <c r="AQ87" s="3">
        <f>MEDIAN(Table242675[Discussive Q10])</f>
        <v>0</v>
      </c>
      <c r="AR87" s="3"/>
      <c r="AS87" s="3"/>
      <c r="AT87" s="3"/>
      <c r="AU87" s="3" t="s">
        <v>394</v>
      </c>
      <c r="AV87" s="3">
        <f>MEDIAN(Table242675[LminusD_Q1])</f>
        <v>2</v>
      </c>
      <c r="AW87" s="3">
        <f>MEDIAN(Table242675[LminusD_Q2])</f>
        <v>1</v>
      </c>
      <c r="AX87" s="3">
        <f>MEDIAN(Table242675[LminusD_Q3])</f>
        <v>0</v>
      </c>
      <c r="AY87" s="3">
        <f>MEDIAN(Table242675[LminusD_Q4])</f>
        <v>0</v>
      </c>
      <c r="AZ87" s="3">
        <f>MEDIAN(Table242675[LminusD_Q5])</f>
        <v>1</v>
      </c>
      <c r="BA87" s="3">
        <f>MEDIAN(Table242675[LminusD_Q6])</f>
        <v>1</v>
      </c>
      <c r="BB87" s="3">
        <f>MEDIAN(Table242675[LminusD_Q7])</f>
        <v>0</v>
      </c>
      <c r="BC87" s="3">
        <f>MEDIAN(Table242675[LminusD_Q8])</f>
        <v>1</v>
      </c>
      <c r="BD87" s="3">
        <f>MEDIAN(Table242675[LminusD_Q9])</f>
        <v>0</v>
      </c>
      <c r="BE87" s="3">
        <f>MEDIAN(Table242675[LminusD_Q10])</f>
        <v>1</v>
      </c>
    </row>
    <row r="88" spans="8:57">
      <c r="I88">
        <f>(I84/76)</f>
        <v>9.2105263157894732E-2</v>
      </c>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t="s">
        <v>395</v>
      </c>
      <c r="AV88" s="5">
        <f>MIN(Table242675[LminusD_Q1])</f>
        <v>-3</v>
      </c>
      <c r="AW88" s="5">
        <f>MIN(Table242675[LminusD_Q2])</f>
        <v>-2</v>
      </c>
      <c r="AX88" s="5">
        <f>MIN(Table242675[LminusD_Q3])</f>
        <v>-2</v>
      </c>
      <c r="AY88" s="5">
        <f>MIN(Table242675[LminusD_Q4])</f>
        <v>-3</v>
      </c>
      <c r="AZ88" s="5">
        <f>MIN(Table242675[LminusD_Q5])</f>
        <v>-2</v>
      </c>
      <c r="BA88" s="5">
        <f>MIN(Table242675[LminusD_Q6])</f>
        <v>-3</v>
      </c>
      <c r="BB88" s="5">
        <f>MIN(Table242675[LminusD_Q7])</f>
        <v>-2</v>
      </c>
      <c r="BC88" s="5">
        <f>MIN(Table242675[LminusD_Q8])</f>
        <v>-2</v>
      </c>
      <c r="BD88" s="5">
        <f>MIN(Table242675[LminusD_Q9])</f>
        <v>-2</v>
      </c>
      <c r="BE88" s="5">
        <f>MIN(Table242675[LminusD_Q10])</f>
        <v>-2</v>
      </c>
    </row>
    <row r="89" spans="8:57">
      <c r="K89" t="s">
        <v>396</v>
      </c>
      <c r="L89">
        <v>3</v>
      </c>
      <c r="M89" s="5">
        <f>COUNTIF(Table242675[P01. I engage in group activities (coded)],"3")</f>
        <v>10</v>
      </c>
      <c r="N89" s="5">
        <f>COUNTIF(Table242675[P02. I am interested in crime scene investigation topics (coded)],"3")</f>
        <v>31</v>
      </c>
      <c r="O89" s="5"/>
      <c r="P89" s="5">
        <f>COUNTIF(Table242675[P04. I enjoy lego],"3")</f>
        <v>29</v>
      </c>
      <c r="Q89" s="5"/>
      <c r="R89" s="5"/>
      <c r="S89" s="5"/>
      <c r="T89" s="5"/>
      <c r="U89" s="5"/>
      <c r="V89" s="5"/>
      <c r="W89" s="5"/>
      <c r="X89" s="5">
        <f>COUNTIF(Table242675[Lego Q1],"3")</f>
        <v>20</v>
      </c>
      <c r="Y89" s="5">
        <f>COUNTIF(Table242675[Discussive Q1],"3")</f>
        <v>3</v>
      </c>
      <c r="Z89" s="5">
        <f>COUNTIF(Table242675[Lego Q2],"3")</f>
        <v>17</v>
      </c>
      <c r="AA89" s="5">
        <f>COUNTIF(Table242675[Discussive Q2],"3")</f>
        <v>2</v>
      </c>
      <c r="AB89" s="5">
        <f>COUNTIF(Table242675[Lego Q3],"3")</f>
        <v>25</v>
      </c>
      <c r="AC89" s="5">
        <f>COUNTIF(Table242675[Discussive Q3],"3")</f>
        <v>16</v>
      </c>
      <c r="AD89" s="5">
        <f>COUNTIF(Table242675[Lego Q4],"3")</f>
        <v>8</v>
      </c>
      <c r="AE89" s="5">
        <f>COUNTIF(Table242675[Discussive Q4],"3")</f>
        <v>4</v>
      </c>
      <c r="AF89" s="5">
        <f>COUNTIF(Table242675[Lego Q5],"3")</f>
        <v>11</v>
      </c>
      <c r="AG89" s="5">
        <f>COUNTIF(Table242675[Discussive Q5],"3")</f>
        <v>7</v>
      </c>
      <c r="AH89" s="5">
        <f>COUNTIF(Table242675[Lego Q6],"3")</f>
        <v>3</v>
      </c>
      <c r="AI89" s="5">
        <f>COUNTIF(Table242675[Discussive Q6],"3")</f>
        <v>3</v>
      </c>
      <c r="AJ89" s="5">
        <f>COUNTIF(Table242675[Lego Q7],"3")</f>
        <v>6</v>
      </c>
      <c r="AK89" s="5">
        <f>COUNTIF(Table242675[Discussive Q7],"3")</f>
        <v>5</v>
      </c>
      <c r="AL89" s="5">
        <f>COUNTIF(Table242675[Lego Q8],"3")</f>
        <v>3</v>
      </c>
      <c r="AM89" s="5">
        <f>COUNTIF(Table242675[Discussive Q8],"3")</f>
        <v>3</v>
      </c>
      <c r="AN89" s="5">
        <f>COUNTIF(Table242675[Lego Q9],"3")</f>
        <v>3</v>
      </c>
      <c r="AO89" s="5">
        <f>COUNTIF(Table242675[Discussive Q9],"3")</f>
        <v>4</v>
      </c>
      <c r="AP89" s="5">
        <f>COUNTIF(Table242675[Lego Q10],"3")</f>
        <v>7</v>
      </c>
      <c r="AQ89" s="5">
        <f>COUNTIF(Table242675[Discussive Q10],"3")</f>
        <v>4</v>
      </c>
      <c r="AR89" s="5"/>
      <c r="AS89" s="5"/>
      <c r="AT89" s="5"/>
      <c r="AU89" t="s">
        <v>397</v>
      </c>
      <c r="AV89">
        <f>MAX(Table242675[LminusD_Q1])</f>
        <v>5</v>
      </c>
      <c r="AW89">
        <f>MAX(Table242675[LminusD_Q2])</f>
        <v>4</v>
      </c>
      <c r="AX89">
        <f>MAX(Table242675[LminusD_Q3])</f>
        <v>5</v>
      </c>
      <c r="AY89">
        <f>MAX(Table242675[LminusD_Q4])</f>
        <v>3</v>
      </c>
      <c r="AZ89">
        <f>MAX(Table242675[LminusD_Q5])</f>
        <v>5</v>
      </c>
      <c r="BA89">
        <f>MAX(Table242675[LminusD_Q6])</f>
        <v>4</v>
      </c>
      <c r="BB89">
        <f>MAX(Table242675[LminusD_Q7])</f>
        <v>5</v>
      </c>
      <c r="BC89">
        <f>MAX(Table242675[LminusD_Q8])</f>
        <v>4</v>
      </c>
      <c r="BD89">
        <f>MAX(Table242675[LminusD_Q9])</f>
        <v>4</v>
      </c>
      <c r="BE89">
        <f>MAX(Table242675[LminusD_Q10])</f>
        <v>3</v>
      </c>
    </row>
    <row r="90" spans="8:57">
      <c r="L90">
        <v>2</v>
      </c>
      <c r="M90" s="5">
        <f>COUNTIF(Table242675[P01. I engage in group activities (coded)],"2")</f>
        <v>29</v>
      </c>
      <c r="N90" s="5">
        <f>COUNTIF(Table242675[P02. I am interested in crime scene investigation topics (coded)],"2")</f>
        <v>34</v>
      </c>
      <c r="O90" s="5"/>
      <c r="P90" s="5">
        <f>COUNTIF(Table242675[P04. I enjoy lego],"2")</f>
        <v>22</v>
      </c>
      <c r="Q90" s="5"/>
      <c r="R90" s="5"/>
      <c r="S90" s="5"/>
      <c r="T90" s="5"/>
      <c r="U90" s="5"/>
      <c r="V90" s="5"/>
      <c r="W90" s="5"/>
      <c r="X90" s="5">
        <f>COUNTIF(Table242675[Lego Q1],"2")</f>
        <v>24</v>
      </c>
      <c r="Y90" s="5">
        <f>COUNTIF(Table242675[Discussive Q1],"2")</f>
        <v>7</v>
      </c>
      <c r="Z90" s="5">
        <f>COUNTIF(Table242675[Lego Q2],"2")</f>
        <v>34</v>
      </c>
      <c r="AA90" s="5">
        <f>COUNTIF(Table242675[Discussive Q2],"2")</f>
        <v>14</v>
      </c>
      <c r="AB90" s="5">
        <f>COUNTIF(Table242675[Lego Q3],"2")</f>
        <v>30</v>
      </c>
      <c r="AC90" s="5">
        <f>COUNTIF(Table242675[Discussive Q3],"2")</f>
        <v>24</v>
      </c>
      <c r="AD90" s="5">
        <f>COUNTIF(Table242675[Lego Q4],"2")</f>
        <v>26</v>
      </c>
      <c r="AE90" s="5">
        <f>COUNTIF(Table242675[Discussive Q4],"2")</f>
        <v>24</v>
      </c>
      <c r="AF90" s="5">
        <f>COUNTIF(Table242675[Lego Q5],"2")</f>
        <v>25</v>
      </c>
      <c r="AG90" s="5">
        <f>COUNTIF(Table242675[Discussive Q5],"2")</f>
        <v>13</v>
      </c>
      <c r="AH90" s="5">
        <f>COUNTIF(Table242675[Lego Q6],"2")</f>
        <v>18</v>
      </c>
      <c r="AI90" s="5">
        <f>COUNTIF(Table242675[Discussive Q6],"2")</f>
        <v>8</v>
      </c>
      <c r="AJ90" s="5">
        <f>COUNTIF(Table242675[Lego Q7],"2")</f>
        <v>16</v>
      </c>
      <c r="AK90" s="5">
        <f>COUNTIF(Table242675[Discussive Q7],"2")</f>
        <v>10</v>
      </c>
      <c r="AL90" s="5">
        <f>COUNTIF(Table242675[Lego Q8],"2")</f>
        <v>13</v>
      </c>
      <c r="AM90" s="5">
        <f>COUNTIF(Table242675[Discussive Q8],"2")</f>
        <v>5</v>
      </c>
      <c r="AN90" s="5">
        <f>COUNTIF(Table242675[Lego Q9],"2")</f>
        <v>16</v>
      </c>
      <c r="AO90" s="5">
        <f>COUNTIF(Table242675[Discussive Q9],"2")</f>
        <v>5</v>
      </c>
      <c r="AP90" s="5">
        <f>COUNTIF(Table242675[Lego Q10],"2")</f>
        <v>23</v>
      </c>
      <c r="AQ90" s="5">
        <f>COUNTIF(Table242675[Discussive Q10],"2")</f>
        <v>6</v>
      </c>
      <c r="AR90" s="5"/>
      <c r="AS90" s="5"/>
      <c r="AT90" s="5"/>
    </row>
    <row r="91" spans="8:57">
      <c r="L91">
        <v>1</v>
      </c>
      <c r="M91" s="5">
        <f>COUNTIF(Table242675[P01. I engage in group activities (coded)],"1")</f>
        <v>21</v>
      </c>
      <c r="N91" s="5">
        <f>COUNTIF(Table242675[P02. I am interested in crime scene investigation topics (coded)],"1")</f>
        <v>7</v>
      </c>
      <c r="O91" s="5"/>
      <c r="P91" s="5">
        <f>COUNTIF(Table242675[P04. I enjoy lego],"1")</f>
        <v>10</v>
      </c>
      <c r="Q91" s="5"/>
      <c r="R91" s="5"/>
      <c r="S91" s="5"/>
      <c r="T91" s="5"/>
      <c r="U91" s="5"/>
      <c r="V91" s="5"/>
      <c r="W91" s="5"/>
      <c r="X91" s="5">
        <f>COUNTIF(Table242675[Lego Q1],"1")</f>
        <v>23</v>
      </c>
      <c r="Y91" s="5">
        <f>COUNTIF(Table242675[Discussive Q1],"1")</f>
        <v>20</v>
      </c>
      <c r="Z91" s="5">
        <f>COUNTIF(Table242675[Lego Q2],"1")</f>
        <v>19</v>
      </c>
      <c r="AA91" s="5">
        <f>COUNTIF(Table242675[Discussive Q2],"1")</f>
        <v>20</v>
      </c>
      <c r="AB91" s="5">
        <f>COUNTIF(Table242675[Lego Q3],"1")</f>
        <v>14</v>
      </c>
      <c r="AC91" s="5">
        <f>COUNTIF(Table242675[Discussive Q3],"1")</f>
        <v>16</v>
      </c>
      <c r="AD91" s="5">
        <f>COUNTIF(Table242675[Lego Q4],"1")</f>
        <v>32</v>
      </c>
      <c r="AE91" s="5">
        <f>COUNTIF(Table242675[Discussive Q4],"1")</f>
        <v>25</v>
      </c>
      <c r="AF91" s="5">
        <f>COUNTIF(Table242675[Lego Q5],"1")</f>
        <v>25</v>
      </c>
      <c r="AG91" s="5">
        <f>COUNTIF(Table242675[Discussive Q5],"1")</f>
        <v>24</v>
      </c>
      <c r="AH91" s="5">
        <f>COUNTIF(Table242675[Lego Q6],"1")</f>
        <v>30</v>
      </c>
      <c r="AI91" s="5">
        <f>COUNTIF(Table242675[Discussive Q6],"1")</f>
        <v>25</v>
      </c>
      <c r="AJ91" s="5">
        <f>COUNTIF(Table242675[Lego Q7],"1")</f>
        <v>33</v>
      </c>
      <c r="AK91" s="5">
        <f>COUNTIF(Table242675[Discussive Q7],"1")</f>
        <v>31</v>
      </c>
      <c r="AL91" s="5">
        <f>COUNTIF(Table242675[Lego Q8],"1")</f>
        <v>29</v>
      </c>
      <c r="AM91" s="5">
        <f>COUNTIF(Table242675[Discussive Q8],"1")</f>
        <v>15</v>
      </c>
      <c r="AN91" s="5">
        <f>COUNTIF(Table242675[Lego Q9],"1")</f>
        <v>28</v>
      </c>
      <c r="AO91" s="5">
        <f>COUNTIF(Table242675[Discussive Q9],"1")</f>
        <v>28</v>
      </c>
      <c r="AP91" s="5">
        <f>COUNTIF(Table242675[Lego Q10],"1")</f>
        <v>25</v>
      </c>
      <c r="AQ91" s="5">
        <f>COUNTIF(Table242675[Discussive Q10],"1")</f>
        <v>21</v>
      </c>
      <c r="AR91" s="5"/>
      <c r="AS91" s="5"/>
      <c r="AT91" s="5"/>
      <c r="AU91">
        <v>5</v>
      </c>
      <c r="AV91" s="5">
        <f>COUNTIF(Table242675[LminusD_Q1],"5")</f>
        <v>2</v>
      </c>
      <c r="AW91" s="5">
        <f>COUNTIF(Table242675[LminusD_Q2],"5")</f>
        <v>0</v>
      </c>
      <c r="AX91" s="5">
        <f>COUNTIF(Table242675[LminusD_Q3],"5")</f>
        <v>1</v>
      </c>
      <c r="AY91" s="5">
        <f>COUNTIF(Table242675[LminusD_Q4],"5")</f>
        <v>0</v>
      </c>
      <c r="AZ91" s="5">
        <f>COUNTIF(Table242675[LminusD_Q5],"5")</f>
        <v>2</v>
      </c>
      <c r="BA91" s="5">
        <f>COUNTIF(Table242675[LminusD_Q6],"5")</f>
        <v>0</v>
      </c>
      <c r="BB91" s="5">
        <f>COUNTIF(Table242675[LminusD_Q7],"5")</f>
        <v>1</v>
      </c>
      <c r="BC91" s="5">
        <f>COUNTIF(Table242675[LminusD_Q8],"5")</f>
        <v>0</v>
      </c>
      <c r="BD91" s="5">
        <f>COUNTIF(Table242675[LminusD_Q9],"5")</f>
        <v>0</v>
      </c>
      <c r="BE91" s="5">
        <f>COUNTIF(Table242675[LminusD_Q10],"5")</f>
        <v>0</v>
      </c>
    </row>
    <row r="92" spans="8:57">
      <c r="L92">
        <v>0</v>
      </c>
      <c r="M92" s="5">
        <f>COUNTIF(Table242675[P01. I engage in group activities (coded)],"0")</f>
        <v>7</v>
      </c>
      <c r="N92" s="5">
        <f>COUNTIF(Table242675[P02. I am interested in crime scene investigation topics (coded)],"0")</f>
        <v>0</v>
      </c>
      <c r="O92" s="5"/>
      <c r="P92" s="5">
        <f>COUNTIF(Table242675[P04. I enjoy lego],"0")</f>
        <v>10</v>
      </c>
      <c r="Q92" s="5"/>
      <c r="R92" s="5"/>
      <c r="S92" s="5"/>
      <c r="T92" s="5"/>
      <c r="U92" s="5"/>
      <c r="V92" s="5"/>
      <c r="W92" s="5"/>
      <c r="X92" s="5">
        <f>COUNTIF(Table242675[Lego Q1],"0")</f>
        <v>7</v>
      </c>
      <c r="Y92" s="5">
        <f>COUNTIF(Table242675[Discussive Q1],"0")</f>
        <v>23</v>
      </c>
      <c r="Z92" s="5">
        <f>COUNTIF(Table242675[Lego Q2],"0")</f>
        <v>5</v>
      </c>
      <c r="AA92" s="5">
        <f>COUNTIF(Table242675[Discussive Q2],"0")</f>
        <v>18</v>
      </c>
      <c r="AB92" s="5">
        <f>COUNTIF(Table242675[Lego Q3],"0")</f>
        <v>3</v>
      </c>
      <c r="AC92" s="5">
        <f>COUNTIF(Table242675[Discussive Q3],"0")</f>
        <v>11</v>
      </c>
      <c r="AD92" s="5">
        <f>COUNTIF(Table242675[Lego Q4],"0")</f>
        <v>6</v>
      </c>
      <c r="AE92" s="5">
        <f>COUNTIF(Table242675[Discussive Q4],"0")</f>
        <v>13</v>
      </c>
      <c r="AF92" s="5">
        <f>COUNTIF(Table242675[Lego Q5],"0")</f>
        <v>9</v>
      </c>
      <c r="AG92" s="5">
        <f>COUNTIF(Table242675[Discussive Q5],"0")</f>
        <v>9</v>
      </c>
      <c r="AH92" s="5">
        <f>COUNTIF(Table242675[Lego Q6],"0")</f>
        <v>14</v>
      </c>
      <c r="AI92" s="5">
        <f>COUNTIF(Table242675[Discussive Q6],"0")</f>
        <v>17</v>
      </c>
      <c r="AJ92" s="5">
        <f>COUNTIF(Table242675[Lego Q7],"0")</f>
        <v>16</v>
      </c>
      <c r="AK92" s="5">
        <f>COUNTIF(Table242675[Discussive Q7],"0")</f>
        <v>13</v>
      </c>
      <c r="AL92" s="5">
        <f>COUNTIF(Table242675[Lego Q8],"0")</f>
        <v>11</v>
      </c>
      <c r="AM92" s="5">
        <f>COUNTIF(Table242675[Discussive Q8],"0")</f>
        <v>17</v>
      </c>
      <c r="AN92" s="5">
        <f>COUNTIF(Table242675[Lego Q9],"0")</f>
        <v>15</v>
      </c>
      <c r="AO92" s="5">
        <f>COUNTIF(Table242675[Discussive Q9],"0")</f>
        <v>15</v>
      </c>
      <c r="AP92" s="5">
        <f>COUNTIF(Table242675[Lego Q10],"0")</f>
        <v>13</v>
      </c>
      <c r="AQ92" s="5">
        <f>COUNTIF(Table242675[Discussive Q10],"0")</f>
        <v>20</v>
      </c>
      <c r="AR92" s="5"/>
      <c r="AS92" s="5"/>
      <c r="AT92" s="5"/>
      <c r="AU92">
        <v>4</v>
      </c>
      <c r="AV92" s="5">
        <f>COUNTIF(Table242675[LminusD_Q1],"4")</f>
        <v>4</v>
      </c>
      <c r="AW92" s="5">
        <f>COUNTIF(Table242675[LminusD_Q2],"4")</f>
        <v>8</v>
      </c>
      <c r="AX92" s="5">
        <f>COUNTIF(Table242675[LminusD_Q3],"4")</f>
        <v>2</v>
      </c>
      <c r="AY92" s="5">
        <f>COUNTIF(Table242675[LminusD_Q4],"4")</f>
        <v>0</v>
      </c>
      <c r="AZ92" s="5">
        <f>COUNTIF(Table242675[LminusD_Q5],"4")</f>
        <v>4</v>
      </c>
      <c r="BA92" s="5">
        <f>COUNTIF(Table242675[LminusD_Q6],"4")</f>
        <v>1</v>
      </c>
      <c r="BB92" s="5">
        <f>COUNTIF(Table242675[LminusD_Q7],"4")</f>
        <v>1</v>
      </c>
      <c r="BC92" s="5">
        <f>COUNTIF(Table242675[LminusD_Q8],"4")</f>
        <v>1</v>
      </c>
      <c r="BD92" s="5">
        <f>COUNTIF(Table242675[LminusD_Q9],"4")</f>
        <v>1</v>
      </c>
      <c r="BE92" s="5">
        <f>COUNTIF(Table242675[LminusD_Q10],"4")</f>
        <v>0</v>
      </c>
    </row>
    <row r="93" spans="8:57">
      <c r="L93">
        <v>-1</v>
      </c>
      <c r="M93" s="5">
        <f>COUNTIF(Table242675[P01. I engage in group activities (coded)],"-1")</f>
        <v>4</v>
      </c>
      <c r="N93" s="5">
        <f>COUNTIF(Table242675[P02. I am interested in crime scene investigation topics (coded)],"-1")</f>
        <v>1</v>
      </c>
      <c r="O93" s="5"/>
      <c r="P93" s="5">
        <f>COUNTIF(Table242675[P04. I enjoy lego],"-1")</f>
        <v>0</v>
      </c>
      <c r="Q93" s="5"/>
      <c r="R93" s="5"/>
      <c r="S93" s="5"/>
      <c r="T93" s="5"/>
      <c r="U93" s="5"/>
      <c r="V93" s="5"/>
      <c r="W93" s="5"/>
      <c r="X93" s="5">
        <f>COUNTIF(Table242675[Lego Q1],"-1")</f>
        <v>0</v>
      </c>
      <c r="Y93" s="5">
        <f>COUNTIF(Table242675[Discussive Q1],"-1")</f>
        <v>13</v>
      </c>
      <c r="Z93" s="5">
        <f>COUNTIF(Table242675[Lego Q2],"-1")</f>
        <v>0</v>
      </c>
      <c r="AA93" s="5">
        <f>COUNTIF(Table242675[Discussive Q2],"-1")</f>
        <v>14</v>
      </c>
      <c r="AB93" s="5">
        <f>COUNTIF(Table242675[Lego Q3],"-1")</f>
        <v>3</v>
      </c>
      <c r="AC93" s="5">
        <f>COUNTIF(Table242675[Discussive Q3],"-1")</f>
        <v>4</v>
      </c>
      <c r="AD93" s="5">
        <f>COUNTIF(Table242675[Lego Q4],"-1")</f>
        <v>3</v>
      </c>
      <c r="AE93" s="5">
        <f>COUNTIF(Table242675[Discussive Q4],"-1")</f>
        <v>4</v>
      </c>
      <c r="AF93" s="5">
        <f>COUNTIF(Table242675[Lego Q5],"-1")</f>
        <v>3</v>
      </c>
      <c r="AG93" s="5">
        <f>COUNTIF(Table242675[Discussive Q5],"-1")</f>
        <v>12</v>
      </c>
      <c r="AH93" s="5">
        <f>COUNTIF(Table242675[Lego Q6],"-1")</f>
        <v>10</v>
      </c>
      <c r="AI93" s="5">
        <f>COUNTIF(Table242675[Discussive Q6],"-1")</f>
        <v>17</v>
      </c>
      <c r="AJ93" s="5">
        <f>COUNTIF(Table242675[Lego Q7],"-1")</f>
        <v>4</v>
      </c>
      <c r="AK93" s="5">
        <f>COUNTIF(Table242675[Discussive Q7],"-1")</f>
        <v>10</v>
      </c>
      <c r="AL93" s="5">
        <f>COUNTIF(Table242675[Lego Q8],"-1")</f>
        <v>16</v>
      </c>
      <c r="AM93" s="5">
        <f>COUNTIF(Table242675[Discussive Q8],"-1")</f>
        <v>26</v>
      </c>
      <c r="AN93" s="5">
        <f>COUNTIF(Table242675[Lego Q9],"-1")</f>
        <v>11</v>
      </c>
      <c r="AO93" s="5">
        <f>COUNTIF(Table242675[Discussive Q9],"-1")</f>
        <v>14</v>
      </c>
      <c r="AP93" s="5">
        <f>COUNTIF(Table242675[Lego Q10],"-1")</f>
        <v>6</v>
      </c>
      <c r="AQ93" s="5">
        <f>COUNTIF(Table242675[Discussive Q10],"-1")</f>
        <v>17</v>
      </c>
      <c r="AR93" s="5"/>
      <c r="AS93" s="5"/>
      <c r="AT93" s="5"/>
      <c r="AU93">
        <v>3</v>
      </c>
      <c r="AV93" s="5">
        <f>COUNTIF(Table242675[LminusD_Q1],"3")</f>
        <v>15</v>
      </c>
      <c r="AW93" s="5">
        <f>COUNTIF(Table242675[LminusD_Q2],"3")</f>
        <v>10</v>
      </c>
      <c r="AX93" s="5">
        <f>COUNTIF(Table242675[LminusD_Q3],"3")</f>
        <v>2</v>
      </c>
      <c r="AY93" s="5">
        <f>COUNTIF(Table242675[LminusD_Q4],"3")</f>
        <v>4</v>
      </c>
      <c r="AZ93" s="5">
        <f>COUNTIF(Table242675[LminusD_Q5],"3")</f>
        <v>6</v>
      </c>
      <c r="BA93" s="5">
        <f>COUNTIF(Table242675[LminusD_Q6],"3")</f>
        <v>5</v>
      </c>
      <c r="BB93" s="5">
        <f>COUNTIF(Table242675[LminusD_Q7],"3")</f>
        <v>2</v>
      </c>
      <c r="BC93" s="5">
        <f>COUNTIF(Table242675[LminusD_Q8],"3")</f>
        <v>5</v>
      </c>
      <c r="BD93" s="5">
        <f>COUNTIF(Table242675[LminusD_Q9],"3")</f>
        <v>1</v>
      </c>
      <c r="BE93" s="5">
        <f>COUNTIF(Table242675[LminusD_Q10],"3")</f>
        <v>7</v>
      </c>
    </row>
    <row r="94" spans="8:57">
      <c r="L94">
        <v>-2</v>
      </c>
      <c r="M94" s="5">
        <f>COUNTIF(Table242675[P01. I engage in group activities (coded)],"-2")</f>
        <v>2</v>
      </c>
      <c r="N94" s="5">
        <f>COUNTIF(Table242675[P02. I am interested in crime scene investigation topics (coded)],"-2")</f>
        <v>0</v>
      </c>
      <c r="O94" s="5"/>
      <c r="P94" s="5">
        <f>COUNTIF(Table242675[P04. I enjoy lego],"-2")</f>
        <v>2</v>
      </c>
      <c r="Q94" s="5"/>
      <c r="R94" s="5"/>
      <c r="S94" s="5"/>
      <c r="T94" s="5"/>
      <c r="U94" s="5"/>
      <c r="V94" s="5"/>
      <c r="W94" s="5"/>
      <c r="X94" s="5">
        <f>COUNTIF(Table242675[Lego Q1],"-2")</f>
        <v>2</v>
      </c>
      <c r="Y94" s="5">
        <f>COUNTIF(Table242675[Discussive Q1],"-2")</f>
        <v>6</v>
      </c>
      <c r="Z94" s="5">
        <f>COUNTIF(Table242675[Lego Q2],"-2")</f>
        <v>1</v>
      </c>
      <c r="AA94" s="5">
        <f>COUNTIF(Table242675[Discussive Q2],"-2")</f>
        <v>7</v>
      </c>
      <c r="AB94" s="5">
        <f>COUNTIF(Table242675[Lego Q3],"-2")</f>
        <v>1</v>
      </c>
      <c r="AC94" s="5">
        <f>COUNTIF(Table242675[Discussive Q3],"-2")</f>
        <v>3</v>
      </c>
      <c r="AD94" s="5">
        <f>COUNTIF(Table242675[Lego Q4],"-2")</f>
        <v>1</v>
      </c>
      <c r="AE94" s="5">
        <f>COUNTIF(Table242675[Discussive Q4],"-2")</f>
        <v>4</v>
      </c>
      <c r="AF94" s="5">
        <f>COUNTIF(Table242675[Lego Q5],"-2")</f>
        <v>3</v>
      </c>
      <c r="AG94" s="5">
        <f>COUNTIF(Table242675[Discussive Q5],"-2")</f>
        <v>8</v>
      </c>
      <c r="AH94" s="5">
        <f>COUNTIF(Table242675[Lego Q6],"-2")</f>
        <v>1</v>
      </c>
      <c r="AI94" s="5">
        <f>COUNTIF(Table242675[Discussive Q6],"-2")</f>
        <v>4</v>
      </c>
      <c r="AJ94" s="5">
        <f>COUNTIF(Table242675[Lego Q7],"-2")</f>
        <v>1</v>
      </c>
      <c r="AK94" s="5">
        <f>COUNTIF(Table242675[Discussive Q7],"-2")</f>
        <v>4</v>
      </c>
      <c r="AL94" s="5">
        <f>COUNTIF(Table242675[Lego Q8],"-2")</f>
        <v>2</v>
      </c>
      <c r="AM94" s="5">
        <f>COUNTIF(Table242675[Discussive Q8],"-2")</f>
        <v>6</v>
      </c>
      <c r="AN94" s="5">
        <f>COUNTIF(Table242675[Lego Q9],"-2")</f>
        <v>2</v>
      </c>
      <c r="AO94" s="5">
        <f>COUNTIF(Table242675[Discussive Q9],"-2")</f>
        <v>9</v>
      </c>
      <c r="AP94" s="5">
        <f>COUNTIF(Table242675[Lego Q10],"-2")</f>
        <v>2</v>
      </c>
      <c r="AQ94" s="5">
        <f>COUNTIF(Table242675[Discussive Q10],"-2")</f>
        <v>7</v>
      </c>
      <c r="AR94" s="5"/>
      <c r="AS94" s="5"/>
      <c r="AT94" s="5"/>
      <c r="AU94">
        <v>2</v>
      </c>
      <c r="AV94" s="5">
        <f>COUNTIF(Table242675[LminusD_Q1],"2")</f>
        <v>21</v>
      </c>
      <c r="AW94" s="5">
        <f>COUNTIF(Table242675[LminusD_Q2],"2")</f>
        <v>15</v>
      </c>
      <c r="AX94" s="5">
        <f>COUNTIF(Table242675[LminusD_Q3],"2")</f>
        <v>9</v>
      </c>
      <c r="AY94" s="5">
        <f>COUNTIF(Table242675[LminusD_Q4],"2")</f>
        <v>10</v>
      </c>
      <c r="AZ94" s="5">
        <f>COUNTIF(Table242675[LminusD_Q5],"2")</f>
        <v>9</v>
      </c>
      <c r="BA94" s="5">
        <f>COUNTIF(Table242675[LminusD_Q6],"2")</f>
        <v>12</v>
      </c>
      <c r="BB94" s="5">
        <f>COUNTIF(Table242675[LminusD_Q7],"2")</f>
        <v>6</v>
      </c>
      <c r="BC94" s="5">
        <f>COUNTIF(Table242675[LminusD_Q8],"2")</f>
        <v>9</v>
      </c>
      <c r="BD94" s="5">
        <f>COUNTIF(Table242675[LminusD_Q9],"2")</f>
        <v>8</v>
      </c>
      <c r="BE94" s="5">
        <f>COUNTIF(Table242675[LminusD_Q10],"2")</f>
        <v>14</v>
      </c>
    </row>
    <row r="95" spans="8:57">
      <c r="L95">
        <v>-3</v>
      </c>
      <c r="M95" s="5">
        <f>COUNTIF(Table242675[P01. I engage in group activities (coded)],"-3")</f>
        <v>1</v>
      </c>
      <c r="N95" s="5">
        <f>COUNTIF(Table242675[P02. I am interested in crime scene investigation topics (coded)],"-3")</f>
        <v>1</v>
      </c>
      <c r="O95" s="5"/>
      <c r="P95" s="5">
        <f>COUNTIF(Table242675[P04. I enjoy lego],"-3")</f>
        <v>1</v>
      </c>
      <c r="Q95" s="5"/>
      <c r="R95" s="5"/>
      <c r="S95" s="5"/>
      <c r="T95" s="5"/>
      <c r="U95" s="5"/>
      <c r="V95" s="5"/>
      <c r="W95" s="5"/>
      <c r="X95" s="5">
        <f>COUNTIF(Table242675[Lego Q1],"-3")</f>
        <v>0</v>
      </c>
      <c r="Y95" s="5">
        <f>COUNTIF(Table242675[Discussive Q1],"-3")</f>
        <v>4</v>
      </c>
      <c r="Z95" s="5">
        <f>COUNTIF(Table242675[Lego Q2],"-3")</f>
        <v>0</v>
      </c>
      <c r="AA95" s="5">
        <f>COUNTIF(Table242675[Discussive Q2],"-3")</f>
        <v>1</v>
      </c>
      <c r="AB95" s="5">
        <f>COUNTIF(Table242675[Lego Q3],"-3")</f>
        <v>0</v>
      </c>
      <c r="AC95" s="5">
        <f>COUNTIF(Table242675[Discussive Q3],"-3")</f>
        <v>2</v>
      </c>
      <c r="AD95" s="5">
        <f>COUNTIF(Table242675[Lego Q4],"-3")</f>
        <v>0</v>
      </c>
      <c r="AE95" s="5">
        <f>COUNTIF(Table242675[Discussive Q4],"-3")</f>
        <v>1</v>
      </c>
      <c r="AF95" s="5">
        <f>COUNTIF(Table242675[Lego Q5],"-3")</f>
        <v>0</v>
      </c>
      <c r="AG95" s="5">
        <f>COUNTIF(Table242675[Discussive Q5],"-3")</f>
        <v>3</v>
      </c>
      <c r="AH95" s="5">
        <f>COUNTIF(Table242675[Lego Q6],"-3")</f>
        <v>0</v>
      </c>
      <c r="AI95" s="5">
        <f>COUNTIF(Table242675[Discussive Q6],"-3")</f>
        <v>2</v>
      </c>
      <c r="AJ95" s="5">
        <f>COUNTIF(Table242675[Lego Q7],"-3")</f>
        <v>0</v>
      </c>
      <c r="AK95" s="5">
        <f>COUNTIF(Table242675[Discussive Q7],"-3")</f>
        <v>2</v>
      </c>
      <c r="AL95" s="5">
        <f>COUNTIF(Table242675[Lego Q8],"-3")</f>
        <v>2</v>
      </c>
      <c r="AM95" s="5">
        <f>COUNTIF(Table242675[Discussive Q8],"-3")</f>
        <v>3</v>
      </c>
      <c r="AN95" s="5">
        <f>COUNTIF(Table242675[Lego Q9],"-3")</f>
        <v>1</v>
      </c>
      <c r="AO95" s="5">
        <f>COUNTIF(Table242675[Discussive Q9],"-3")</f>
        <v>1</v>
      </c>
      <c r="AP95" s="5">
        <f>COUNTIF(Table242675[Lego Q10],"-3")</f>
        <v>0</v>
      </c>
      <c r="AQ95" s="5">
        <f>COUNTIF(Table242675[Discussive Q10],"-3")</f>
        <v>1</v>
      </c>
      <c r="AR95" s="5"/>
      <c r="AS95" s="5"/>
      <c r="AT95" s="5"/>
      <c r="AU95">
        <v>1</v>
      </c>
      <c r="AV95" s="5">
        <f>COUNTIF(Table242675[LminusD_Q1],"1")</f>
        <v>15</v>
      </c>
      <c r="AW95" s="5">
        <f>COUNTIF(Table242675[LminusD_Q2],"1")</f>
        <v>26</v>
      </c>
      <c r="AX95" s="5">
        <f>COUNTIF(Table242675[LminusD_Q3],"1")</f>
        <v>18</v>
      </c>
      <c r="AY95" s="5">
        <f>COUNTIF(Table242675[LminusD_Q4],"1")</f>
        <v>21</v>
      </c>
      <c r="AZ95" s="5">
        <f>COUNTIF(Table242675[LminusD_Q5],"1")</f>
        <v>21</v>
      </c>
      <c r="BA95" s="5">
        <f>COUNTIF(Table242675[LminusD_Q6],"1")</f>
        <v>25</v>
      </c>
      <c r="BB95" s="5">
        <f>COUNTIF(Table242675[LminusD_Q7],"1")</f>
        <v>22</v>
      </c>
      <c r="BC95" s="5">
        <f>COUNTIF(Table242675[LminusD_Q8],"1")</f>
        <v>25</v>
      </c>
      <c r="BD95" s="5">
        <f>COUNTIF(Table242675[LminusD_Q9],"1")</f>
        <v>27</v>
      </c>
      <c r="BE95" s="5">
        <f>COUNTIF(Table242675[LminusD_Q10],"1")</f>
        <v>30</v>
      </c>
    </row>
    <row r="96" spans="8:57">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v>0</v>
      </c>
      <c r="AV96" s="5">
        <f>COUNTIF(Table242675[LminusD_Q1],"0")</f>
        <v>15</v>
      </c>
      <c r="AW96" s="5">
        <f>COUNTIF(Table242675[LminusD_Q2],"0")</f>
        <v>13</v>
      </c>
      <c r="AX96" s="5">
        <f>COUNTIF(Table242675[LminusD_Q3],"0")</f>
        <v>39</v>
      </c>
      <c r="AY96" s="5">
        <f>COUNTIF(Table242675[LminusD_Q4],"0")</f>
        <v>24</v>
      </c>
      <c r="AZ96" s="5">
        <f>COUNTIF(Table242675[LminusD_Q5],"0")</f>
        <v>20</v>
      </c>
      <c r="BA96" s="5">
        <f>COUNTIF(Table242675[LminusD_Q6],"0")</f>
        <v>19</v>
      </c>
      <c r="BB96" s="5">
        <f>COUNTIF(Table242675[LminusD_Q7],"0")</f>
        <v>31</v>
      </c>
      <c r="BC96" s="5">
        <f>COUNTIF(Table242675[LminusD_Q8],"0")</f>
        <v>24</v>
      </c>
      <c r="BD96" s="5">
        <f>COUNTIF(Table242675[LminusD_Q9],"0")</f>
        <v>28</v>
      </c>
      <c r="BE96" s="5">
        <f>COUNTIF(Table242675[LminusD_Q10],"0")</f>
        <v>20</v>
      </c>
    </row>
    <row r="97" spans="5:57">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v>-1</v>
      </c>
      <c r="AV97" s="5">
        <f>COUNTIF(Table242675[LminusD_Q1],"-1")</f>
        <v>2</v>
      </c>
      <c r="AW97" s="5">
        <f>COUNTIF(Table242675[LminusD_Q2],"-1")</f>
        <v>3</v>
      </c>
      <c r="AX97" s="5">
        <f>COUNTIF(Table242675[LminusD_Q3],"-1")</f>
        <v>3</v>
      </c>
      <c r="AY97" s="5">
        <f>COUNTIF(Table242675[LminusD_Q4],"-1")</f>
        <v>12</v>
      </c>
      <c r="AZ97" s="5">
        <f>COUNTIF(Table242675[LminusD_Q5],"-1")</f>
        <v>10</v>
      </c>
      <c r="BA97" s="5">
        <f>COUNTIF(Table242675[LminusD_Q6],"-1")</f>
        <v>5</v>
      </c>
      <c r="BB97" s="5">
        <f>COUNTIF(Table242675[LminusD_Q7],"-1")</f>
        <v>8</v>
      </c>
      <c r="BC97" s="5">
        <f>COUNTIF(Table242675[LminusD_Q8],"-1")</f>
        <v>10</v>
      </c>
      <c r="BD97" s="5">
        <f>COUNTIF(Table242675[LminusD_Q9],"-1")</f>
        <v>8</v>
      </c>
      <c r="BE97" s="5">
        <f>COUNTIF(Table242675[LminusD_Q10],"-1")</f>
        <v>2</v>
      </c>
    </row>
    <row r="98" spans="5:57">
      <c r="M98" s="3">
        <f>(SUM(M89:M91)/(SUM(M89:M95))*100)</f>
        <v>81.081081081081081</v>
      </c>
      <c r="N98" s="3">
        <f>(SUM(N89:N91)/(SUM(N89:N95))*100)</f>
        <v>97.297297297297305</v>
      </c>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v>-2</v>
      </c>
      <c r="AV98" s="5">
        <f>COUNTIF(Table242675[LminusD_Q1],"-2")</f>
        <v>1</v>
      </c>
      <c r="AW98" s="5">
        <f>COUNTIF(Table242675[LminusD_Q2],"-2")</f>
        <v>1</v>
      </c>
      <c r="AX98" s="5">
        <f>COUNTIF(Table242675[LminusD_Q3],"-2")</f>
        <v>2</v>
      </c>
      <c r="AY98" s="5">
        <f>COUNTIF(Table242675[LminusD_Q4],"-2")</f>
        <v>2</v>
      </c>
      <c r="AZ98" s="5">
        <f>COUNTIF(Table242675[LminusD_Q5],"-2")</f>
        <v>4</v>
      </c>
      <c r="BA98" s="5">
        <f>COUNTIF(Table242675[LminusD_Q6],"-2")</f>
        <v>8</v>
      </c>
      <c r="BB98" s="5">
        <f>COUNTIF(Table242675[LminusD_Q7],"-2")</f>
        <v>4</v>
      </c>
      <c r="BC98" s="5">
        <f>COUNTIF(Table242675[LminusD_Q8],"-2")</f>
        <v>1</v>
      </c>
      <c r="BD98" s="5">
        <f>COUNTIF(Table242675[LminusD_Q9],"-2")</f>
        <v>3</v>
      </c>
      <c r="BE98" s="5">
        <f>COUNTIF(Table242675[LminusD_Q10],"-2")</f>
        <v>3</v>
      </c>
    </row>
    <row r="99" spans="5:57">
      <c r="M99" s="3"/>
      <c r="N99" s="3">
        <f>(SUM(N89:N90)/(SUM(N89:N95))*100)</f>
        <v>87.837837837837839</v>
      </c>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v>-3</v>
      </c>
      <c r="AV99" s="5">
        <f>COUNTIF(Table242675[LminusD_Q1],"-3")</f>
        <v>1</v>
      </c>
      <c r="AW99" s="5">
        <f>COUNTIF(Table242675[LminusD_Q2],"-3")</f>
        <v>0</v>
      </c>
      <c r="AX99" s="5">
        <f>COUNTIF(Table242675[LminusD_Q3],"-3")</f>
        <v>0</v>
      </c>
      <c r="AY99" s="5">
        <f>COUNTIF(Table242675[LminusD_Q4],"-3")</f>
        <v>2</v>
      </c>
      <c r="AZ99" s="5">
        <f>COUNTIF(Table242675[LminusD_Q5],"-3")</f>
        <v>0</v>
      </c>
      <c r="BA99" s="5">
        <f>COUNTIF(Table242675[LminusD_Q6],"-3")</f>
        <v>1</v>
      </c>
      <c r="BB99" s="5">
        <f>COUNTIF(Table242675[LminusD_Q7],"-3")</f>
        <v>0</v>
      </c>
      <c r="BC99" s="5">
        <f>COUNTIF(Table242675[LminusD_Q8],"-3")</f>
        <v>0</v>
      </c>
      <c r="BD99" s="5">
        <f>COUNTIF(Table242675[LminusD_Q9],"-3")</f>
        <v>0</v>
      </c>
      <c r="BE99" s="5">
        <f>COUNTIF(Table242675[LminusD_Q10],"-3")</f>
        <v>0</v>
      </c>
    </row>
    <row r="100" spans="5:57">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row>
    <row r="101" spans="5:57">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row>
    <row r="102" spans="5:57">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row>
    <row r="103" spans="5:57">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row>
    <row r="104" spans="5:57">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row>
    <row r="105" spans="5:57">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row>
    <row r="106" spans="5:57">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row>
    <row r="107" spans="5:57">
      <c r="M107" s="3"/>
      <c r="N107" s="3"/>
      <c r="P107" s="3"/>
      <c r="X107" s="3"/>
      <c r="Y107" s="3"/>
      <c r="Z107" s="3"/>
      <c r="AA107" s="3"/>
      <c r="AB107" s="3"/>
      <c r="AC107" s="3"/>
      <c r="AD107" s="3"/>
      <c r="AE107" s="3"/>
      <c r="AF107" s="3"/>
      <c r="AG107" s="3"/>
      <c r="AH107" s="3"/>
      <c r="AI107" s="3"/>
      <c r="AJ107" s="3"/>
      <c r="AK107" s="3"/>
      <c r="AL107" s="3"/>
      <c r="AM107" s="3"/>
      <c r="AN107" s="3"/>
      <c r="AO107" s="3"/>
      <c r="AP107" s="3"/>
      <c r="AQ107" s="3"/>
    </row>
    <row r="108" spans="5:57">
      <c r="M108" s="3"/>
      <c r="N108" s="3"/>
      <c r="P108" s="3"/>
      <c r="X108" s="3"/>
      <c r="Y108" s="3"/>
      <c r="Z108" s="3"/>
      <c r="AA108" s="3"/>
      <c r="AB108" s="3"/>
      <c r="AC108" s="3"/>
      <c r="AD108" s="3"/>
      <c r="AE108" s="3"/>
      <c r="AF108" s="3"/>
      <c r="AG108" s="3"/>
      <c r="AH108" s="3"/>
      <c r="AI108" s="3"/>
      <c r="AJ108" s="3"/>
      <c r="AK108" s="3"/>
      <c r="AL108" s="3"/>
      <c r="AM108" s="3"/>
      <c r="AN108" s="3"/>
      <c r="AO108" s="3"/>
      <c r="AP108" s="3"/>
      <c r="AQ108" s="3"/>
    </row>
    <row r="109" spans="5:57">
      <c r="M109" s="3"/>
      <c r="N109" s="3"/>
      <c r="P109" s="3"/>
      <c r="X109" s="3"/>
      <c r="Y109" s="3"/>
      <c r="Z109" s="3"/>
      <c r="AA109" s="3"/>
      <c r="AB109" s="3"/>
      <c r="AC109" s="3"/>
      <c r="AD109" s="3"/>
      <c r="AE109" s="3"/>
      <c r="AF109" s="3"/>
      <c r="AG109" s="3"/>
      <c r="AH109" s="3"/>
      <c r="AI109" s="3"/>
      <c r="AJ109" s="3"/>
      <c r="AK109" s="3"/>
      <c r="AL109" s="3"/>
      <c r="AM109" s="3"/>
      <c r="AN109" s="3"/>
      <c r="AO109" s="3"/>
      <c r="AP109" s="3"/>
      <c r="AQ109" s="3"/>
    </row>
    <row r="110" spans="5:57">
      <c r="M110" s="3"/>
      <c r="N110" s="3"/>
      <c r="P110" s="3"/>
      <c r="X110" s="3"/>
      <c r="Y110" s="3"/>
      <c r="Z110" s="3"/>
      <c r="AA110" s="3"/>
      <c r="AB110" s="3"/>
      <c r="AC110" s="3"/>
      <c r="AD110" s="3"/>
      <c r="AE110" s="3"/>
      <c r="AF110" s="3"/>
      <c r="AG110" s="3"/>
      <c r="AH110" s="3"/>
      <c r="AI110" s="3"/>
      <c r="AJ110" s="3"/>
      <c r="AK110" s="3"/>
      <c r="AL110" s="3"/>
      <c r="AM110" s="3"/>
      <c r="AN110" s="3"/>
      <c r="AO110" s="3"/>
      <c r="AP110" s="3"/>
      <c r="AQ110" s="3"/>
    </row>
    <row r="112" spans="5:57">
      <c r="E112" t="s">
        <v>346</v>
      </c>
      <c r="J112" t="s">
        <v>348</v>
      </c>
      <c r="O112" t="s">
        <v>349</v>
      </c>
    </row>
    <row r="113" spans="5:15">
      <c r="E113">
        <f>COUNTIF(Table242675[D02. Sex (at birth)],"male")</f>
        <v>21</v>
      </c>
      <c r="J113">
        <f>COUNTIF(Table242675[D05. Disability],"yes")</f>
        <v>13</v>
      </c>
      <c r="K113">
        <f>11/76</f>
        <v>0.14473684210526316</v>
      </c>
      <c r="O113">
        <f>COUNTIF(Table242675[P03. I had Lego sets as a child/I have Lego sets/my child has Lego sets],"yes")</f>
        <v>63</v>
      </c>
    </row>
    <row r="114" spans="5:15">
      <c r="E114">
        <f>COUNTIF(Table242675[D02. Sex (at birth)],"female")</f>
        <v>52</v>
      </c>
      <c r="J114">
        <f>COUNTIF(Table242675[D05. Disability],"no")</f>
        <v>61</v>
      </c>
      <c r="O114">
        <f>COUNTIF(Table242675[P03. I had Lego sets as a child/I have Lego sets/my child has Lego sets],"no")</f>
        <v>10</v>
      </c>
    </row>
    <row r="115" spans="5:15">
      <c r="E115">
        <f>COUNTIF(Table242675[D02. Sex (at birth)],"prefer not to say")</f>
        <v>1</v>
      </c>
    </row>
  </sheetData>
  <phoneticPr fontId="2" type="noConversion"/>
  <pageMargins left="0.7" right="0.7" top="0.75" bottom="0.75" header="0.3" footer="0.3"/>
  <pageSetup paperSize="9"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8FEE6-9533-4598-8D4E-0B4B297476D5}">
  <dimension ref="A3:AM21"/>
  <sheetViews>
    <sheetView workbookViewId="0">
      <selection activeCell="P10" sqref="P10"/>
    </sheetView>
  </sheetViews>
  <sheetFormatPr defaultRowHeight="15"/>
  <cols>
    <col min="3" max="4" width="11.5703125" bestFit="1" customWidth="1"/>
    <col min="7" max="7" width="11.5703125" bestFit="1" customWidth="1"/>
    <col min="16" max="30" width="11.5703125" bestFit="1" customWidth="1"/>
    <col min="31" max="31" width="12.28515625" bestFit="1" customWidth="1"/>
    <col min="32" max="35" width="11.5703125" bestFit="1" customWidth="1"/>
    <col min="40" max="49" width="11.5703125" bestFit="1" customWidth="1"/>
  </cols>
  <sheetData>
    <row r="3" spans="1:39">
      <c r="B3" t="s">
        <v>344</v>
      </c>
      <c r="C3" t="s">
        <v>398</v>
      </c>
      <c r="D3" t="s">
        <v>393</v>
      </c>
    </row>
    <row r="4" spans="1:39">
      <c r="A4" t="s">
        <v>399</v>
      </c>
      <c r="B4" s="4">
        <v>1.3243243243243243</v>
      </c>
      <c r="C4" s="4">
        <v>1.2725565693280392</v>
      </c>
      <c r="D4">
        <v>2</v>
      </c>
    </row>
    <row r="5" spans="1:39">
      <c r="A5" t="s">
        <v>400</v>
      </c>
      <c r="B5" s="4">
        <v>2.2162162162162162</v>
      </c>
      <c r="C5" s="4">
        <v>0.96897446522288688</v>
      </c>
      <c r="D5">
        <v>2</v>
      </c>
    </row>
    <row r="6" spans="1:39">
      <c r="A6" t="s">
        <v>343</v>
      </c>
      <c r="B6" s="4">
        <v>1.8108108108108107</v>
      </c>
      <c r="C6" s="4">
        <v>1.3515660695761309</v>
      </c>
      <c r="D6">
        <v>2</v>
      </c>
      <c r="E6" s="4"/>
      <c r="F6" s="4"/>
      <c r="H6" s="4"/>
      <c r="N6" s="4"/>
      <c r="O6" s="4"/>
      <c r="AJ6" s="4"/>
      <c r="AK6" s="4"/>
      <c r="AL6" s="4"/>
      <c r="AM6" s="4"/>
    </row>
    <row r="7" spans="1:39">
      <c r="E7" s="4"/>
      <c r="F7" s="4"/>
      <c r="H7" s="4"/>
      <c r="N7" s="4"/>
      <c r="O7" s="4"/>
      <c r="AJ7" s="4"/>
      <c r="AK7" s="4"/>
      <c r="AL7" s="4"/>
      <c r="AM7" s="4"/>
    </row>
    <row r="10" spans="1:39">
      <c r="B10" t="s">
        <v>344</v>
      </c>
      <c r="C10" t="s">
        <v>344</v>
      </c>
      <c r="D10" t="s">
        <v>398</v>
      </c>
      <c r="E10" t="s">
        <v>398</v>
      </c>
      <c r="H10" t="s">
        <v>393</v>
      </c>
      <c r="I10" t="s">
        <v>393</v>
      </c>
      <c r="L10" t="s">
        <v>344</v>
      </c>
      <c r="M10" t="s">
        <v>398</v>
      </c>
      <c r="N10" t="s">
        <v>393</v>
      </c>
    </row>
    <row r="11" spans="1:39">
      <c r="B11" t="s">
        <v>50</v>
      </c>
      <c r="C11" t="s">
        <v>401</v>
      </c>
      <c r="D11" t="s">
        <v>50</v>
      </c>
      <c r="E11" t="s">
        <v>401</v>
      </c>
      <c r="H11" t="s">
        <v>50</v>
      </c>
      <c r="I11" t="s">
        <v>401</v>
      </c>
      <c r="L11" t="s">
        <v>402</v>
      </c>
      <c r="M11" t="s">
        <v>402</v>
      </c>
      <c r="N11" t="s">
        <v>402</v>
      </c>
      <c r="Q11" s="4"/>
      <c r="R11" s="4"/>
      <c r="S11" s="4"/>
      <c r="T11" s="4"/>
      <c r="U11" s="4"/>
      <c r="V11" s="4"/>
      <c r="W11" s="4"/>
      <c r="X11" s="4"/>
      <c r="Y11" s="4"/>
      <c r="Z11" s="4"/>
    </row>
    <row r="12" spans="1:39">
      <c r="A12" t="s">
        <v>381</v>
      </c>
      <c r="B12" s="4">
        <v>1.6710526315789473</v>
      </c>
      <c r="C12" s="4">
        <v>7.8947368421052627E-2</v>
      </c>
      <c r="D12" s="4">
        <v>1.1241370959657526</v>
      </c>
      <c r="E12" s="4">
        <v>1.4025040263256463</v>
      </c>
      <c r="F12" s="4"/>
      <c r="G12" t="s">
        <v>381</v>
      </c>
      <c r="H12">
        <v>2</v>
      </c>
      <c r="I12">
        <v>0</v>
      </c>
      <c r="K12" t="s">
        <v>381</v>
      </c>
      <c r="L12" s="4">
        <v>1.5921052631578947</v>
      </c>
      <c r="M12" s="4">
        <v>1.5071176161043072</v>
      </c>
      <c r="N12">
        <v>2</v>
      </c>
      <c r="Q12" s="4"/>
      <c r="R12" s="4"/>
      <c r="S12" s="4"/>
      <c r="T12" s="4"/>
      <c r="U12" s="4"/>
      <c r="V12" s="4"/>
      <c r="W12" s="4"/>
      <c r="X12" s="4"/>
      <c r="Y12" s="4"/>
      <c r="Z12" s="4"/>
    </row>
    <row r="13" spans="1:39">
      <c r="A13" t="s">
        <v>382</v>
      </c>
      <c r="B13" s="4">
        <v>1.7894736842105263</v>
      </c>
      <c r="C13" s="4">
        <v>0.30263157894736842</v>
      </c>
      <c r="D13" s="4">
        <v>0.95660217399828518</v>
      </c>
      <c r="E13" s="4">
        <v>1.3566599853277437</v>
      </c>
      <c r="F13" s="4"/>
      <c r="G13" t="s">
        <v>382</v>
      </c>
      <c r="H13">
        <v>2</v>
      </c>
      <c r="I13">
        <v>0</v>
      </c>
      <c r="K13" t="s">
        <v>382</v>
      </c>
      <c r="L13" s="4">
        <v>1.486842105263158</v>
      </c>
      <c r="M13" s="4">
        <v>1.3807574834380494</v>
      </c>
      <c r="N13">
        <v>1</v>
      </c>
    </row>
    <row r="14" spans="1:39">
      <c r="A14" t="s">
        <v>383</v>
      </c>
      <c r="B14" s="4">
        <v>1.8947368421052631</v>
      </c>
      <c r="C14" s="4">
        <v>1.263157894736842</v>
      </c>
      <c r="D14" s="4">
        <v>1.1144977627424357</v>
      </c>
      <c r="E14" s="4">
        <v>1.49994151932784</v>
      </c>
      <c r="F14" s="4"/>
      <c r="G14" t="s">
        <v>383</v>
      </c>
      <c r="H14">
        <v>2</v>
      </c>
      <c r="I14">
        <v>2</v>
      </c>
      <c r="K14" t="s">
        <v>383</v>
      </c>
      <c r="L14" s="4">
        <v>0.63157894736842102</v>
      </c>
      <c r="M14" s="4">
        <v>1.209320528375698</v>
      </c>
      <c r="N14">
        <v>0</v>
      </c>
    </row>
    <row r="15" spans="1:39">
      <c r="A15" t="s">
        <v>384</v>
      </c>
      <c r="B15" s="4">
        <v>1.3552631578947369</v>
      </c>
      <c r="C15" s="4">
        <v>0.93333333333333335</v>
      </c>
      <c r="D15" s="4">
        <v>1.0027156109741326</v>
      </c>
      <c r="E15" s="4">
        <v>1.2769614836128107</v>
      </c>
      <c r="F15" s="4"/>
      <c r="G15" t="s">
        <v>384</v>
      </c>
      <c r="H15">
        <v>1</v>
      </c>
      <c r="I15">
        <v>1</v>
      </c>
      <c r="K15" t="s">
        <v>384</v>
      </c>
      <c r="L15" s="4">
        <v>0.41333333333333333</v>
      </c>
      <c r="M15" s="4">
        <v>1.2849790547597153</v>
      </c>
      <c r="N15">
        <v>0</v>
      </c>
    </row>
    <row r="16" spans="1:39">
      <c r="A16" t="s">
        <v>385</v>
      </c>
      <c r="B16" s="4">
        <v>1.3026315789473684</v>
      </c>
      <c r="C16" s="4">
        <v>0.44736842105263158</v>
      </c>
      <c r="D16" s="4">
        <v>1.211277417628241</v>
      </c>
      <c r="E16" s="4">
        <v>1.6115808954117508</v>
      </c>
      <c r="F16" s="4"/>
      <c r="G16" t="s">
        <v>385</v>
      </c>
      <c r="H16">
        <v>1</v>
      </c>
      <c r="I16">
        <v>1</v>
      </c>
      <c r="K16" t="s">
        <v>385</v>
      </c>
      <c r="L16" s="4">
        <v>0.85526315789473684</v>
      </c>
      <c r="M16" s="4">
        <v>1.6141371058529161</v>
      </c>
      <c r="N16">
        <v>1</v>
      </c>
    </row>
    <row r="17" spans="1:14">
      <c r="A17" t="s">
        <v>386</v>
      </c>
      <c r="B17" s="4">
        <v>0.82894736842105265</v>
      </c>
      <c r="C17" s="4">
        <v>0.25</v>
      </c>
      <c r="D17" s="4">
        <v>1.1001594780726032</v>
      </c>
      <c r="E17" s="4">
        <v>1.3178264933847197</v>
      </c>
      <c r="F17" s="4"/>
      <c r="G17" t="s">
        <v>386</v>
      </c>
      <c r="H17">
        <v>1</v>
      </c>
      <c r="I17">
        <v>0</v>
      </c>
      <c r="K17" t="s">
        <v>386</v>
      </c>
      <c r="L17" s="4">
        <v>0.57894736842105265</v>
      </c>
      <c r="M17" s="4">
        <v>1.4353922380983475</v>
      </c>
      <c r="N17">
        <v>1</v>
      </c>
    </row>
    <row r="18" spans="1:14">
      <c r="A18" t="s">
        <v>387</v>
      </c>
      <c r="B18" s="4">
        <v>1.013157894736842</v>
      </c>
      <c r="C18" s="4">
        <v>0.56000000000000005</v>
      </c>
      <c r="D18" s="4">
        <v>1.0391460731790834</v>
      </c>
      <c r="E18" s="4">
        <v>1.3580590282915999</v>
      </c>
      <c r="F18" s="4"/>
      <c r="G18" t="s">
        <v>387</v>
      </c>
      <c r="H18">
        <v>1</v>
      </c>
      <c r="I18">
        <v>1</v>
      </c>
      <c r="K18" t="s">
        <v>387</v>
      </c>
      <c r="L18" s="4">
        <v>0.44</v>
      </c>
      <c r="M18" s="4">
        <v>1.2437954120461399</v>
      </c>
      <c r="N18">
        <v>0</v>
      </c>
    </row>
    <row r="19" spans="1:14">
      <c r="A19" t="s">
        <v>388</v>
      </c>
      <c r="B19" s="4">
        <v>0.5</v>
      </c>
      <c r="C19" s="4">
        <v>-0.17333333333333334</v>
      </c>
      <c r="D19" s="4">
        <v>1.321615173439934</v>
      </c>
      <c r="E19" s="4">
        <v>1.3593851286254119</v>
      </c>
      <c r="F19" s="4"/>
      <c r="G19" t="s">
        <v>388</v>
      </c>
      <c r="H19">
        <v>1</v>
      </c>
      <c r="I19">
        <v>0</v>
      </c>
      <c r="K19" t="s">
        <v>388</v>
      </c>
      <c r="L19" s="4">
        <v>0.66666666666666663</v>
      </c>
      <c r="M19" s="4">
        <v>1.1778740965771288</v>
      </c>
      <c r="N19">
        <v>1</v>
      </c>
    </row>
    <row r="20" spans="1:14">
      <c r="A20" t="s">
        <v>389</v>
      </c>
      <c r="B20" s="4">
        <v>0.67105263157894735</v>
      </c>
      <c r="C20" s="4">
        <v>0.19736842105263158</v>
      </c>
      <c r="D20" s="4">
        <v>1.2262480216197358</v>
      </c>
      <c r="E20" s="4">
        <v>1.3664527004093996</v>
      </c>
      <c r="F20" s="4"/>
      <c r="G20" t="s">
        <v>389</v>
      </c>
      <c r="H20">
        <v>1</v>
      </c>
      <c r="I20">
        <v>0</v>
      </c>
      <c r="K20" t="s">
        <v>389</v>
      </c>
      <c r="L20" s="4">
        <v>0.47368421052631576</v>
      </c>
      <c r="M20" s="4">
        <v>1.0767071308457259</v>
      </c>
      <c r="N20">
        <v>0</v>
      </c>
    </row>
    <row r="21" spans="1:14">
      <c r="A21" t="s">
        <v>339</v>
      </c>
      <c r="B21" s="4">
        <v>1.0789473684210527</v>
      </c>
      <c r="C21" s="4">
        <v>0.14473684210526316</v>
      </c>
      <c r="D21" s="4">
        <v>1.1861777033225878</v>
      </c>
      <c r="E21" s="4">
        <v>1.3337060882460428</v>
      </c>
      <c r="F21" s="4"/>
      <c r="G21" t="s">
        <v>339</v>
      </c>
      <c r="H21">
        <v>1</v>
      </c>
      <c r="I21">
        <v>0</v>
      </c>
      <c r="K21" t="s">
        <v>339</v>
      </c>
      <c r="L21" s="4">
        <v>0.93421052631578949</v>
      </c>
      <c r="M21" s="4">
        <v>1.1353181793757434</v>
      </c>
      <c r="N21">
        <v>1</v>
      </c>
    </row>
  </sheetData>
  <sortState xmlns:xlrd2="http://schemas.microsoft.com/office/spreadsheetml/2017/richdata2" ref="C22:L40">
    <sortCondition ref="C22:C40"/>
  </sortState>
  <phoneticPr fontId="2" type="noConversion"/>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AF0ED-AA12-4C98-80C0-E6184996DED4}">
  <dimension ref="A2:BX107"/>
  <sheetViews>
    <sheetView zoomScale="80" zoomScaleNormal="80" workbookViewId="0">
      <pane xSplit="1" ySplit="3" topLeftCell="B4" activePane="bottomRight" state="frozen"/>
      <selection pane="bottomRight" activeCell="BP38" sqref="BP38"/>
      <selection pane="bottomLeft" activeCell="A4" sqref="A4"/>
      <selection pane="topRight" activeCell="B1" sqref="B1"/>
    </sheetView>
  </sheetViews>
  <sheetFormatPr defaultRowHeight="15"/>
  <cols>
    <col min="5" max="6" width="9.5703125" bestFit="1" customWidth="1"/>
  </cols>
  <sheetData>
    <row r="2" spans="1:34">
      <c r="A2" s="1" t="s">
        <v>396</v>
      </c>
    </row>
    <row r="3" spans="1:34">
      <c r="A3" t="s">
        <v>403</v>
      </c>
      <c r="B3" t="s">
        <v>399</v>
      </c>
      <c r="C3" t="s">
        <v>400</v>
      </c>
      <c r="D3" t="s">
        <v>343</v>
      </c>
      <c r="F3" t="s">
        <v>305</v>
      </c>
      <c r="G3" t="s">
        <v>306</v>
      </c>
      <c r="I3" t="s">
        <v>307</v>
      </c>
      <c r="J3" t="s">
        <v>308</v>
      </c>
      <c r="L3" t="s">
        <v>309</v>
      </c>
      <c r="M3" t="s">
        <v>310</v>
      </c>
      <c r="O3" t="s">
        <v>311</v>
      </c>
      <c r="P3" t="s">
        <v>312</v>
      </c>
      <c r="R3" t="s">
        <v>313</v>
      </c>
      <c r="S3" t="s">
        <v>314</v>
      </c>
      <c r="U3" t="s">
        <v>315</v>
      </c>
      <c r="V3" t="s">
        <v>316</v>
      </c>
      <c r="X3" t="s">
        <v>317</v>
      </c>
      <c r="Y3" t="s">
        <v>318</v>
      </c>
      <c r="AA3" t="s">
        <v>319</v>
      </c>
      <c r="AB3" t="s">
        <v>320</v>
      </c>
      <c r="AD3" t="s">
        <v>321</v>
      </c>
      <c r="AE3" t="s">
        <v>322</v>
      </c>
      <c r="AG3" t="s">
        <v>323</v>
      </c>
      <c r="AH3" t="s">
        <v>324</v>
      </c>
    </row>
    <row r="4" spans="1:34">
      <c r="A4">
        <v>3</v>
      </c>
      <c r="B4">
        <v>10</v>
      </c>
      <c r="C4">
        <v>31</v>
      </c>
      <c r="D4">
        <v>29</v>
      </c>
      <c r="F4">
        <v>20</v>
      </c>
      <c r="G4">
        <v>3</v>
      </c>
      <c r="I4">
        <v>17</v>
      </c>
      <c r="J4">
        <v>2</v>
      </c>
      <c r="L4">
        <v>25</v>
      </c>
      <c r="M4">
        <v>16</v>
      </c>
      <c r="O4">
        <v>8</v>
      </c>
      <c r="P4">
        <v>4</v>
      </c>
      <c r="R4">
        <v>11</v>
      </c>
      <c r="S4">
        <v>7</v>
      </c>
      <c r="U4">
        <v>3</v>
      </c>
      <c r="V4">
        <v>3</v>
      </c>
      <c r="X4">
        <v>6</v>
      </c>
      <c r="Y4">
        <v>5</v>
      </c>
      <c r="AA4">
        <v>3</v>
      </c>
      <c r="AB4">
        <v>3</v>
      </c>
      <c r="AD4">
        <v>3</v>
      </c>
      <c r="AE4">
        <v>4</v>
      </c>
      <c r="AG4">
        <v>7</v>
      </c>
      <c r="AH4">
        <v>4</v>
      </c>
    </row>
    <row r="5" spans="1:34">
      <c r="A5">
        <v>2</v>
      </c>
      <c r="B5">
        <v>29</v>
      </c>
      <c r="C5">
        <v>34</v>
      </c>
      <c r="D5">
        <v>22</v>
      </c>
      <c r="F5">
        <v>24</v>
      </c>
      <c r="G5">
        <v>7</v>
      </c>
      <c r="I5">
        <v>34</v>
      </c>
      <c r="J5">
        <v>14</v>
      </c>
      <c r="L5">
        <v>30</v>
      </c>
      <c r="M5">
        <v>24</v>
      </c>
      <c r="O5">
        <v>26</v>
      </c>
      <c r="P5">
        <v>24</v>
      </c>
      <c r="R5">
        <v>25</v>
      </c>
      <c r="S5">
        <v>13</v>
      </c>
      <c r="U5">
        <v>18</v>
      </c>
      <c r="V5">
        <v>8</v>
      </c>
      <c r="X5">
        <v>16</v>
      </c>
      <c r="Y5">
        <v>10</v>
      </c>
      <c r="AA5">
        <v>13</v>
      </c>
      <c r="AB5">
        <v>5</v>
      </c>
      <c r="AD5">
        <v>16</v>
      </c>
      <c r="AE5">
        <v>5</v>
      </c>
      <c r="AG5">
        <v>23</v>
      </c>
      <c r="AH5">
        <v>6</v>
      </c>
    </row>
    <row r="6" spans="1:34">
      <c r="A6">
        <v>1</v>
      </c>
      <c r="B6">
        <v>21</v>
      </c>
      <c r="C6">
        <v>7</v>
      </c>
      <c r="D6">
        <v>10</v>
      </c>
      <c r="F6">
        <v>23</v>
      </c>
      <c r="G6">
        <v>20</v>
      </c>
      <c r="I6">
        <v>19</v>
      </c>
      <c r="J6">
        <v>20</v>
      </c>
      <c r="L6">
        <v>14</v>
      </c>
      <c r="M6">
        <v>16</v>
      </c>
      <c r="O6">
        <v>32</v>
      </c>
      <c r="P6">
        <v>25</v>
      </c>
      <c r="R6">
        <v>25</v>
      </c>
      <c r="S6">
        <v>24</v>
      </c>
      <c r="U6">
        <v>30</v>
      </c>
      <c r="V6">
        <v>25</v>
      </c>
      <c r="X6">
        <v>33</v>
      </c>
      <c r="Y6">
        <v>31</v>
      </c>
      <c r="AA6">
        <v>29</v>
      </c>
      <c r="AB6">
        <v>15</v>
      </c>
      <c r="AD6">
        <v>28</v>
      </c>
      <c r="AE6">
        <v>28</v>
      </c>
      <c r="AG6">
        <v>25</v>
      </c>
      <c r="AH6">
        <v>21</v>
      </c>
    </row>
    <row r="7" spans="1:34">
      <c r="A7">
        <v>0</v>
      </c>
      <c r="B7">
        <v>7</v>
      </c>
      <c r="C7">
        <v>0</v>
      </c>
      <c r="D7">
        <v>10</v>
      </c>
      <c r="F7">
        <v>7</v>
      </c>
      <c r="G7">
        <v>23</v>
      </c>
      <c r="I7">
        <v>5</v>
      </c>
      <c r="J7">
        <v>18</v>
      </c>
      <c r="L7">
        <v>3</v>
      </c>
      <c r="M7">
        <v>11</v>
      </c>
      <c r="O7">
        <v>6</v>
      </c>
      <c r="P7">
        <v>13</v>
      </c>
      <c r="R7">
        <v>9</v>
      </c>
      <c r="S7">
        <v>9</v>
      </c>
      <c r="U7">
        <v>14</v>
      </c>
      <c r="V7">
        <v>17</v>
      </c>
      <c r="X7">
        <v>16</v>
      </c>
      <c r="Y7">
        <v>13</v>
      </c>
      <c r="AA7">
        <v>11</v>
      </c>
      <c r="AB7">
        <v>17</v>
      </c>
      <c r="AD7">
        <v>15</v>
      </c>
      <c r="AE7">
        <v>15</v>
      </c>
      <c r="AG7">
        <v>13</v>
      </c>
      <c r="AH7">
        <v>20</v>
      </c>
    </row>
    <row r="8" spans="1:34">
      <c r="A8">
        <v>-1</v>
      </c>
      <c r="B8">
        <v>4</v>
      </c>
      <c r="C8">
        <v>1</v>
      </c>
      <c r="D8">
        <v>0</v>
      </c>
      <c r="F8">
        <v>0</v>
      </c>
      <c r="G8">
        <v>13</v>
      </c>
      <c r="I8">
        <v>0</v>
      </c>
      <c r="J8">
        <v>14</v>
      </c>
      <c r="L8">
        <v>3</v>
      </c>
      <c r="M8">
        <v>4</v>
      </c>
      <c r="O8">
        <v>3</v>
      </c>
      <c r="P8">
        <v>4</v>
      </c>
      <c r="R8">
        <v>3</v>
      </c>
      <c r="S8">
        <v>12</v>
      </c>
      <c r="U8">
        <v>10</v>
      </c>
      <c r="V8">
        <v>17</v>
      </c>
      <c r="X8">
        <v>4</v>
      </c>
      <c r="Y8">
        <v>10</v>
      </c>
      <c r="AA8">
        <v>16</v>
      </c>
      <c r="AB8">
        <v>26</v>
      </c>
      <c r="AD8">
        <v>11</v>
      </c>
      <c r="AE8">
        <v>14</v>
      </c>
      <c r="AG8">
        <v>6</v>
      </c>
      <c r="AH8">
        <v>17</v>
      </c>
    </row>
    <row r="9" spans="1:34">
      <c r="A9">
        <v>-2</v>
      </c>
      <c r="B9">
        <v>2</v>
      </c>
      <c r="C9">
        <v>0</v>
      </c>
      <c r="D9">
        <v>2</v>
      </c>
      <c r="F9">
        <v>2</v>
      </c>
      <c r="G9">
        <v>6</v>
      </c>
      <c r="I9">
        <v>1</v>
      </c>
      <c r="J9">
        <v>7</v>
      </c>
      <c r="L9">
        <v>1</v>
      </c>
      <c r="M9">
        <v>3</v>
      </c>
      <c r="O9">
        <v>1</v>
      </c>
      <c r="P9">
        <v>4</v>
      </c>
      <c r="R9">
        <v>3</v>
      </c>
      <c r="S9">
        <v>8</v>
      </c>
      <c r="U9">
        <v>1</v>
      </c>
      <c r="V9">
        <v>4</v>
      </c>
      <c r="X9">
        <v>1</v>
      </c>
      <c r="Y9">
        <v>4</v>
      </c>
      <c r="AA9">
        <v>2</v>
      </c>
      <c r="AB9">
        <v>6</v>
      </c>
      <c r="AD9">
        <v>2</v>
      </c>
      <c r="AE9">
        <v>9</v>
      </c>
      <c r="AG9">
        <v>2</v>
      </c>
      <c r="AH9">
        <v>7</v>
      </c>
    </row>
    <row r="10" spans="1:34">
      <c r="A10">
        <v>-3</v>
      </c>
      <c r="B10">
        <v>1</v>
      </c>
      <c r="C10">
        <v>1</v>
      </c>
      <c r="D10">
        <v>1</v>
      </c>
      <c r="F10">
        <v>0</v>
      </c>
      <c r="G10">
        <v>4</v>
      </c>
      <c r="I10">
        <v>0</v>
      </c>
      <c r="J10">
        <v>1</v>
      </c>
      <c r="L10">
        <v>0</v>
      </c>
      <c r="M10">
        <v>2</v>
      </c>
      <c r="O10">
        <v>0</v>
      </c>
      <c r="P10">
        <v>1</v>
      </c>
      <c r="R10">
        <v>0</v>
      </c>
      <c r="S10">
        <v>3</v>
      </c>
      <c r="U10">
        <v>0</v>
      </c>
      <c r="V10">
        <v>2</v>
      </c>
      <c r="X10">
        <v>0</v>
      </c>
      <c r="Y10">
        <v>2</v>
      </c>
      <c r="AA10">
        <v>2</v>
      </c>
      <c r="AB10">
        <v>3</v>
      </c>
      <c r="AD10">
        <v>1</v>
      </c>
      <c r="AE10">
        <v>1</v>
      </c>
      <c r="AG10">
        <v>0</v>
      </c>
      <c r="AH10">
        <v>1</v>
      </c>
    </row>
    <row r="12" spans="1:34">
      <c r="A12" t="s">
        <v>404</v>
      </c>
      <c r="B12">
        <f>SUM(B4:B10)</f>
        <v>74</v>
      </c>
      <c r="C12">
        <f t="shared" ref="C12:AH12" si="0">SUM(C4:C10)</f>
        <v>74</v>
      </c>
      <c r="D12">
        <f t="shared" si="0"/>
        <v>74</v>
      </c>
      <c r="F12">
        <f>SUM(F4:F10)</f>
        <v>76</v>
      </c>
      <c r="G12">
        <f>SUM(G4:G10)</f>
        <v>76</v>
      </c>
      <c r="I12">
        <f t="shared" si="0"/>
        <v>76</v>
      </c>
      <c r="J12">
        <f t="shared" si="0"/>
        <v>76</v>
      </c>
      <c r="L12">
        <f t="shared" si="0"/>
        <v>76</v>
      </c>
      <c r="M12">
        <f t="shared" si="0"/>
        <v>76</v>
      </c>
      <c r="O12">
        <f t="shared" si="0"/>
        <v>76</v>
      </c>
      <c r="P12">
        <f t="shared" si="0"/>
        <v>75</v>
      </c>
      <c r="R12">
        <f t="shared" si="0"/>
        <v>76</v>
      </c>
      <c r="S12">
        <f t="shared" si="0"/>
        <v>76</v>
      </c>
      <c r="U12">
        <f t="shared" si="0"/>
        <v>76</v>
      </c>
      <c r="V12">
        <f t="shared" si="0"/>
        <v>76</v>
      </c>
      <c r="X12">
        <f t="shared" si="0"/>
        <v>76</v>
      </c>
      <c r="Y12">
        <f t="shared" si="0"/>
        <v>75</v>
      </c>
      <c r="AA12">
        <f t="shared" si="0"/>
        <v>76</v>
      </c>
      <c r="AB12">
        <f t="shared" si="0"/>
        <v>75</v>
      </c>
      <c r="AD12">
        <f t="shared" si="0"/>
        <v>76</v>
      </c>
      <c r="AE12">
        <f t="shared" si="0"/>
        <v>76</v>
      </c>
      <c r="AG12">
        <f t="shared" si="0"/>
        <v>76</v>
      </c>
      <c r="AH12">
        <f t="shared" si="0"/>
        <v>76</v>
      </c>
    </row>
    <row r="19" spans="1:76">
      <c r="A19" s="1" t="s">
        <v>405</v>
      </c>
      <c r="AK19" t="s">
        <v>406</v>
      </c>
    </row>
    <row r="20" spans="1:76">
      <c r="A20" t="s">
        <v>403</v>
      </c>
      <c r="B20" t="s">
        <v>399</v>
      </c>
      <c r="C20" t="s">
        <v>400</v>
      </c>
      <c r="D20" t="s">
        <v>343</v>
      </c>
      <c r="E20" t="s">
        <v>403</v>
      </c>
      <c r="F20" t="s">
        <v>305</v>
      </c>
      <c r="G20" t="s">
        <v>407</v>
      </c>
      <c r="I20" t="s">
        <v>307</v>
      </c>
      <c r="J20" t="s">
        <v>408</v>
      </c>
      <c r="L20" t="s">
        <v>309</v>
      </c>
      <c r="M20" t="s">
        <v>409</v>
      </c>
      <c r="O20" t="s">
        <v>311</v>
      </c>
      <c r="P20" t="s">
        <v>410</v>
      </c>
      <c r="R20" t="s">
        <v>313</v>
      </c>
      <c r="S20" t="s">
        <v>411</v>
      </c>
      <c r="U20" t="s">
        <v>315</v>
      </c>
      <c r="V20" t="s">
        <v>412</v>
      </c>
      <c r="X20" t="s">
        <v>317</v>
      </c>
      <c r="Y20" t="s">
        <v>413</v>
      </c>
      <c r="AA20" t="s">
        <v>319</v>
      </c>
      <c r="AB20" t="s">
        <v>414</v>
      </c>
      <c r="AD20" t="s">
        <v>321</v>
      </c>
      <c r="AE20" t="s">
        <v>415</v>
      </c>
      <c r="AG20" t="s">
        <v>323</v>
      </c>
      <c r="AH20" t="s">
        <v>416</v>
      </c>
      <c r="AL20" t="s">
        <v>399</v>
      </c>
      <c r="AM20" t="s">
        <v>400</v>
      </c>
      <c r="AN20" t="s">
        <v>343</v>
      </c>
      <c r="AP20" t="s">
        <v>306</v>
      </c>
      <c r="AQ20" t="s">
        <v>324</v>
      </c>
      <c r="AR20" t="s">
        <v>308</v>
      </c>
      <c r="AS20" t="s">
        <v>310</v>
      </c>
      <c r="AT20" t="s">
        <v>312</v>
      </c>
      <c r="AU20" t="s">
        <v>314</v>
      </c>
      <c r="AV20" t="s">
        <v>316</v>
      </c>
      <c r="AW20" t="s">
        <v>318</v>
      </c>
      <c r="AX20" t="s">
        <v>320</v>
      </c>
      <c r="AY20" t="s">
        <v>322</v>
      </c>
      <c r="AZ20" t="s">
        <v>305</v>
      </c>
      <c r="BA20" t="s">
        <v>323</v>
      </c>
      <c r="BB20" t="s">
        <v>307</v>
      </c>
      <c r="BC20" t="s">
        <v>309</v>
      </c>
      <c r="BD20" t="s">
        <v>311</v>
      </c>
      <c r="BE20" t="s">
        <v>313</v>
      </c>
      <c r="BF20" t="s">
        <v>315</v>
      </c>
      <c r="BG20" t="s">
        <v>317</v>
      </c>
      <c r="BH20" t="s">
        <v>319</v>
      </c>
      <c r="BI20" t="s">
        <v>321</v>
      </c>
    </row>
    <row r="21" spans="1:76">
      <c r="A21">
        <v>3</v>
      </c>
      <c r="B21" s="4">
        <f>(B4/B12)*100</f>
        <v>13.513513513513514</v>
      </c>
      <c r="C21" s="4">
        <f t="shared" ref="C21:AH21" si="1">(C4/C12)*100</f>
        <v>41.891891891891895</v>
      </c>
      <c r="D21" s="4">
        <f t="shared" si="1"/>
        <v>39.189189189189186</v>
      </c>
      <c r="E21">
        <v>3</v>
      </c>
      <c r="F21" s="4">
        <f>(F4/F12)*100</f>
        <v>26.315789473684209</v>
      </c>
      <c r="G21" s="4">
        <f>(G4/G12)*100</f>
        <v>3.9473684210526314</v>
      </c>
      <c r="H21" s="4"/>
      <c r="I21" s="4">
        <f t="shared" si="1"/>
        <v>22.368421052631579</v>
      </c>
      <c r="J21" s="4">
        <f t="shared" si="1"/>
        <v>2.6315789473684208</v>
      </c>
      <c r="K21" s="4"/>
      <c r="L21" s="4">
        <f t="shared" si="1"/>
        <v>32.894736842105267</v>
      </c>
      <c r="M21" s="4">
        <f t="shared" si="1"/>
        <v>21.052631578947366</v>
      </c>
      <c r="N21" s="4"/>
      <c r="O21" s="4">
        <f t="shared" si="1"/>
        <v>10.526315789473683</v>
      </c>
      <c r="P21" s="4">
        <f t="shared" si="1"/>
        <v>5.3333333333333339</v>
      </c>
      <c r="Q21" s="4"/>
      <c r="R21" s="4">
        <f t="shared" si="1"/>
        <v>14.473684210526317</v>
      </c>
      <c r="S21" s="4">
        <f t="shared" si="1"/>
        <v>9.2105263157894726</v>
      </c>
      <c r="T21" s="4"/>
      <c r="U21" s="4">
        <f t="shared" si="1"/>
        <v>3.9473684210526314</v>
      </c>
      <c r="V21" s="4">
        <f t="shared" si="1"/>
        <v>3.9473684210526314</v>
      </c>
      <c r="W21" s="4"/>
      <c r="X21" s="4">
        <f t="shared" si="1"/>
        <v>7.8947368421052628</v>
      </c>
      <c r="Y21" s="4">
        <f t="shared" si="1"/>
        <v>6.666666666666667</v>
      </c>
      <c r="Z21" s="4"/>
      <c r="AA21" s="4">
        <f t="shared" si="1"/>
        <v>3.9473684210526314</v>
      </c>
      <c r="AB21" s="4">
        <f t="shared" si="1"/>
        <v>4</v>
      </c>
      <c r="AC21" s="4"/>
      <c r="AD21" s="4">
        <f t="shared" si="1"/>
        <v>3.9473684210526314</v>
      </c>
      <c r="AE21" s="4">
        <f t="shared" si="1"/>
        <v>5.2631578947368416</v>
      </c>
      <c r="AF21" s="4"/>
      <c r="AG21" s="4">
        <f t="shared" si="1"/>
        <v>9.2105263157894726</v>
      </c>
      <c r="AH21" s="4">
        <f t="shared" si="1"/>
        <v>5.2631578947368416</v>
      </c>
      <c r="AK21" t="s">
        <v>417</v>
      </c>
      <c r="AL21" s="4">
        <v>81.081081081081081</v>
      </c>
      <c r="AM21" s="4">
        <v>97.297297297297291</v>
      </c>
      <c r="AN21" s="4">
        <v>82.432432432432435</v>
      </c>
      <c r="AO21" t="s">
        <v>417</v>
      </c>
      <c r="AP21" s="4">
        <v>39.473684210526315</v>
      </c>
      <c r="AQ21" s="4">
        <v>40.789473684210527</v>
      </c>
      <c r="AR21" s="4">
        <v>47.368421052631575</v>
      </c>
      <c r="AS21" s="4">
        <v>73.68421052631578</v>
      </c>
      <c r="AT21" s="4">
        <v>70.666666666666657</v>
      </c>
      <c r="AU21" s="4">
        <v>57.89473684210526</v>
      </c>
      <c r="AV21" s="4">
        <v>47.368421052631582</v>
      </c>
      <c r="AW21" s="4">
        <v>61.333333333333336</v>
      </c>
      <c r="AX21" s="4">
        <v>30.666666666666668</v>
      </c>
      <c r="AY21" s="4">
        <v>48.68421052631578</v>
      </c>
      <c r="AZ21" s="4">
        <v>88.15789473684211</v>
      </c>
      <c r="BA21" s="4">
        <v>72.368421052631589</v>
      </c>
      <c r="BB21" s="4">
        <v>92.10526315789474</v>
      </c>
      <c r="BC21" s="4">
        <v>90.789473684210535</v>
      </c>
      <c r="BD21" s="4">
        <v>86.84210526315789</v>
      </c>
      <c r="BE21" s="4">
        <v>80.26315789473685</v>
      </c>
      <c r="BF21" s="4">
        <v>67.10526315789474</v>
      </c>
      <c r="BG21" s="4">
        <v>72.368421052631589</v>
      </c>
      <c r="BH21" s="4">
        <v>59.21052631578948</v>
      </c>
      <c r="BI21" s="4">
        <v>61.84210526315789</v>
      </c>
    </row>
    <row r="22" spans="1:76">
      <c r="A22">
        <v>2</v>
      </c>
      <c r="B22" s="4">
        <f>(B5/B12)*100</f>
        <v>39.189189189189186</v>
      </c>
      <c r="C22" s="4">
        <f t="shared" ref="C22:AH22" si="2">(C5/C12)*100</f>
        <v>45.945945945945951</v>
      </c>
      <c r="D22" s="4">
        <f t="shared" si="2"/>
        <v>29.72972972972973</v>
      </c>
      <c r="E22">
        <v>2</v>
      </c>
      <c r="F22" s="4">
        <f>(F5/F12)*100</f>
        <v>31.578947368421051</v>
      </c>
      <c r="G22" s="4">
        <f>(G5/G12)*100</f>
        <v>9.2105263157894726</v>
      </c>
      <c r="H22" s="4"/>
      <c r="I22" s="4">
        <f t="shared" si="2"/>
        <v>44.736842105263158</v>
      </c>
      <c r="J22" s="4">
        <f t="shared" si="2"/>
        <v>18.421052631578945</v>
      </c>
      <c r="K22" s="4"/>
      <c r="L22" s="4">
        <f t="shared" si="2"/>
        <v>39.473684210526315</v>
      </c>
      <c r="M22" s="4">
        <f t="shared" si="2"/>
        <v>31.578947368421051</v>
      </c>
      <c r="N22" s="4"/>
      <c r="O22" s="4">
        <f t="shared" si="2"/>
        <v>34.210526315789473</v>
      </c>
      <c r="P22" s="4">
        <f t="shared" si="2"/>
        <v>32</v>
      </c>
      <c r="Q22" s="4"/>
      <c r="R22" s="4">
        <f t="shared" si="2"/>
        <v>32.894736842105267</v>
      </c>
      <c r="S22" s="4">
        <f t="shared" si="2"/>
        <v>17.105263157894736</v>
      </c>
      <c r="T22" s="4"/>
      <c r="U22" s="4">
        <f t="shared" si="2"/>
        <v>23.684210526315788</v>
      </c>
      <c r="V22" s="4">
        <f t="shared" si="2"/>
        <v>10.526315789473683</v>
      </c>
      <c r="W22" s="4"/>
      <c r="X22" s="4">
        <f t="shared" si="2"/>
        <v>21.052631578947366</v>
      </c>
      <c r="Y22" s="4">
        <f t="shared" si="2"/>
        <v>13.333333333333334</v>
      </c>
      <c r="Z22" s="4"/>
      <c r="AA22" s="4">
        <f t="shared" si="2"/>
        <v>17.105263157894736</v>
      </c>
      <c r="AB22" s="4">
        <f t="shared" si="2"/>
        <v>6.666666666666667</v>
      </c>
      <c r="AC22" s="4"/>
      <c r="AD22" s="4">
        <f t="shared" si="2"/>
        <v>21.052631578947366</v>
      </c>
      <c r="AE22" s="4">
        <f t="shared" si="2"/>
        <v>6.5789473684210522</v>
      </c>
      <c r="AF22" s="4"/>
      <c r="AG22" s="4">
        <f t="shared" si="2"/>
        <v>30.263157894736842</v>
      </c>
      <c r="AH22" s="4">
        <f t="shared" si="2"/>
        <v>7.8947368421052628</v>
      </c>
      <c r="AK22" t="s">
        <v>418</v>
      </c>
      <c r="AL22" s="4">
        <v>9.4594594594594597</v>
      </c>
      <c r="AM22" s="4">
        <v>2.7027027027027026</v>
      </c>
      <c r="AN22" s="4">
        <v>4.0540540540540544</v>
      </c>
      <c r="AO22" t="s">
        <v>418</v>
      </c>
      <c r="AP22" s="4">
        <v>30.263157894736842</v>
      </c>
      <c r="AQ22" s="4">
        <v>32.89473684210526</v>
      </c>
      <c r="AR22" s="4">
        <v>28.947368421052627</v>
      </c>
      <c r="AS22" s="4">
        <v>11.842105263157894</v>
      </c>
      <c r="AT22" s="4">
        <v>12.000000000000002</v>
      </c>
      <c r="AU22" s="4">
        <v>30.263157894736839</v>
      </c>
      <c r="AV22" s="4">
        <v>30.263157894736842</v>
      </c>
      <c r="AW22" s="4">
        <v>21.333333333333336</v>
      </c>
      <c r="AX22" s="4">
        <v>46.666666666666671</v>
      </c>
      <c r="AY22" s="4">
        <v>31.578947368421048</v>
      </c>
      <c r="AZ22" s="4">
        <v>2.6315789473684208</v>
      </c>
      <c r="BA22" s="4">
        <v>10.526315789473683</v>
      </c>
      <c r="BB22" s="4">
        <v>1.3157894736842104</v>
      </c>
      <c r="BC22" s="4">
        <v>5.2631578947368416</v>
      </c>
      <c r="BD22" s="4">
        <v>5.2631578947368416</v>
      </c>
      <c r="BE22" s="4">
        <v>7.8947368421052628</v>
      </c>
      <c r="BF22" s="4">
        <v>14.473684210526315</v>
      </c>
      <c r="BG22" s="4">
        <v>6.5789473684210522</v>
      </c>
      <c r="BH22" s="4">
        <v>26.315789473684209</v>
      </c>
      <c r="BI22" s="4">
        <v>18.421052631578945</v>
      </c>
    </row>
    <row r="23" spans="1:76">
      <c r="A23">
        <v>1</v>
      </c>
      <c r="B23" s="4">
        <f>(B6/B12)*100</f>
        <v>28.378378378378379</v>
      </c>
      <c r="C23" s="4">
        <f t="shared" ref="C23:AH23" si="3">(C6/C12)*100</f>
        <v>9.4594594594594597</v>
      </c>
      <c r="D23" s="4">
        <f t="shared" si="3"/>
        <v>13.513513513513514</v>
      </c>
      <c r="E23">
        <v>1</v>
      </c>
      <c r="F23" s="4">
        <f>(F6/F12)*100</f>
        <v>30.263157894736842</v>
      </c>
      <c r="G23" s="4">
        <f>(G6/G12)*100</f>
        <v>26.315789473684209</v>
      </c>
      <c r="H23" s="4"/>
      <c r="I23" s="4">
        <f t="shared" si="3"/>
        <v>25</v>
      </c>
      <c r="J23" s="4">
        <f t="shared" si="3"/>
        <v>26.315789473684209</v>
      </c>
      <c r="K23" s="4"/>
      <c r="L23" s="4">
        <f t="shared" si="3"/>
        <v>18.421052631578945</v>
      </c>
      <c r="M23" s="4">
        <f t="shared" si="3"/>
        <v>21.052631578947366</v>
      </c>
      <c r="N23" s="4"/>
      <c r="O23" s="4">
        <f t="shared" si="3"/>
        <v>42.105263157894733</v>
      </c>
      <c r="P23" s="4">
        <f t="shared" si="3"/>
        <v>33.333333333333329</v>
      </c>
      <c r="Q23" s="4"/>
      <c r="R23" s="4">
        <f t="shared" si="3"/>
        <v>32.894736842105267</v>
      </c>
      <c r="S23" s="4">
        <f t="shared" si="3"/>
        <v>31.578947368421051</v>
      </c>
      <c r="T23" s="4"/>
      <c r="U23" s="4">
        <f t="shared" si="3"/>
        <v>39.473684210526315</v>
      </c>
      <c r="V23" s="4">
        <f t="shared" si="3"/>
        <v>32.894736842105267</v>
      </c>
      <c r="W23" s="4"/>
      <c r="X23" s="4">
        <f t="shared" si="3"/>
        <v>43.421052631578952</v>
      </c>
      <c r="Y23" s="4">
        <f t="shared" si="3"/>
        <v>41.333333333333336</v>
      </c>
      <c r="Z23" s="4"/>
      <c r="AA23" s="4">
        <f t="shared" si="3"/>
        <v>38.15789473684211</v>
      </c>
      <c r="AB23" s="4">
        <f t="shared" si="3"/>
        <v>20</v>
      </c>
      <c r="AC23" s="4"/>
      <c r="AD23" s="4">
        <f t="shared" si="3"/>
        <v>36.84210526315789</v>
      </c>
      <c r="AE23" s="4">
        <f t="shared" si="3"/>
        <v>36.84210526315789</v>
      </c>
      <c r="AF23" s="4"/>
      <c r="AG23" s="4">
        <f t="shared" si="3"/>
        <v>32.894736842105267</v>
      </c>
      <c r="AH23" s="4">
        <f t="shared" si="3"/>
        <v>27.631578947368425</v>
      </c>
    </row>
    <row r="24" spans="1:76">
      <c r="A24">
        <v>0</v>
      </c>
      <c r="B24" s="4">
        <f>(B7/B12)*100</f>
        <v>9.4594594594594597</v>
      </c>
      <c r="C24" s="4">
        <f t="shared" ref="C24:AH24" si="4">(C7/C12)*100</f>
        <v>0</v>
      </c>
      <c r="D24" s="4">
        <f t="shared" si="4"/>
        <v>13.513513513513514</v>
      </c>
      <c r="E24">
        <v>0</v>
      </c>
      <c r="F24" s="4">
        <f>(F7/F12)*100</f>
        <v>9.2105263157894726</v>
      </c>
      <c r="G24" s="4">
        <f>(G7/G12)*100</f>
        <v>30.263157894736842</v>
      </c>
      <c r="H24" s="4"/>
      <c r="I24" s="4">
        <f t="shared" si="4"/>
        <v>6.5789473684210522</v>
      </c>
      <c r="J24" s="4">
        <f t="shared" si="4"/>
        <v>23.684210526315788</v>
      </c>
      <c r="K24" s="4"/>
      <c r="L24" s="4">
        <f t="shared" si="4"/>
        <v>3.9473684210526314</v>
      </c>
      <c r="M24" s="4">
        <f t="shared" si="4"/>
        <v>14.473684210526317</v>
      </c>
      <c r="N24" s="4"/>
      <c r="O24" s="4">
        <f t="shared" si="4"/>
        <v>7.8947368421052628</v>
      </c>
      <c r="P24" s="4">
        <f t="shared" si="4"/>
        <v>17.333333333333336</v>
      </c>
      <c r="Q24" s="4"/>
      <c r="R24" s="4">
        <f t="shared" si="4"/>
        <v>11.842105263157894</v>
      </c>
      <c r="S24" s="4">
        <f t="shared" si="4"/>
        <v>11.842105263157894</v>
      </c>
      <c r="T24" s="4"/>
      <c r="U24" s="4">
        <f t="shared" si="4"/>
        <v>18.421052631578945</v>
      </c>
      <c r="V24" s="4">
        <f t="shared" si="4"/>
        <v>22.368421052631579</v>
      </c>
      <c r="W24" s="4"/>
      <c r="X24" s="4">
        <f t="shared" si="4"/>
        <v>21.052631578947366</v>
      </c>
      <c r="Y24" s="4">
        <f t="shared" si="4"/>
        <v>17.333333333333336</v>
      </c>
      <c r="Z24" s="4"/>
      <c r="AA24" s="4">
        <f t="shared" si="4"/>
        <v>14.473684210526317</v>
      </c>
      <c r="AB24" s="4">
        <f t="shared" si="4"/>
        <v>22.666666666666664</v>
      </c>
      <c r="AC24" s="4"/>
      <c r="AD24" s="4">
        <f t="shared" si="4"/>
        <v>19.736842105263158</v>
      </c>
      <c r="AE24" s="4">
        <f t="shared" si="4"/>
        <v>19.736842105263158</v>
      </c>
      <c r="AF24" s="4"/>
      <c r="AG24" s="4">
        <f t="shared" si="4"/>
        <v>17.105263157894736</v>
      </c>
      <c r="AH24" s="4">
        <f t="shared" si="4"/>
        <v>26.315789473684209</v>
      </c>
      <c r="AP24" s="1" t="s">
        <v>419</v>
      </c>
      <c r="AQ24" s="1"/>
      <c r="AR24" s="1" t="s">
        <v>50</v>
      </c>
      <c r="AS24" s="1"/>
      <c r="AU24" t="s">
        <v>420</v>
      </c>
      <c r="BB24" s="1" t="s">
        <v>419</v>
      </c>
      <c r="BC24" s="1"/>
      <c r="BH24" s="1" t="s">
        <v>50</v>
      </c>
      <c r="BI24" s="1"/>
      <c r="BO24" s="1" t="s">
        <v>419</v>
      </c>
      <c r="BP24" s="1"/>
      <c r="BU24" s="1"/>
      <c r="BV24" s="1"/>
    </row>
    <row r="25" spans="1:76">
      <c r="A25">
        <v>-1</v>
      </c>
      <c r="B25" s="4">
        <f>(B8/B12)*100</f>
        <v>5.4054054054054053</v>
      </c>
      <c r="C25" s="4">
        <f t="shared" ref="C25:AH25" si="5">(C8/C12)*100</f>
        <v>1.3513513513513513</v>
      </c>
      <c r="D25" s="4">
        <f t="shared" si="5"/>
        <v>0</v>
      </c>
      <c r="E25">
        <v>-1</v>
      </c>
      <c r="F25" s="4">
        <f>(F8/F12)*100</f>
        <v>0</v>
      </c>
      <c r="G25" s="4">
        <f>(G8/G12)*100</f>
        <v>17.105263157894736</v>
      </c>
      <c r="H25" s="4"/>
      <c r="I25" s="4">
        <f t="shared" si="5"/>
        <v>0</v>
      </c>
      <c r="J25" s="4">
        <f t="shared" si="5"/>
        <v>18.421052631578945</v>
      </c>
      <c r="K25" s="4"/>
      <c r="L25" s="4">
        <f t="shared" si="5"/>
        <v>3.9473684210526314</v>
      </c>
      <c r="M25" s="4">
        <f t="shared" si="5"/>
        <v>5.2631578947368416</v>
      </c>
      <c r="N25" s="4"/>
      <c r="O25" s="4">
        <f t="shared" si="5"/>
        <v>3.9473684210526314</v>
      </c>
      <c r="P25" s="4">
        <f t="shared" si="5"/>
        <v>5.3333333333333339</v>
      </c>
      <c r="Q25" s="4"/>
      <c r="R25" s="4">
        <f t="shared" si="5"/>
        <v>3.9473684210526314</v>
      </c>
      <c r="S25" s="4">
        <f t="shared" si="5"/>
        <v>15.789473684210526</v>
      </c>
      <c r="T25" s="4"/>
      <c r="U25" s="4">
        <f t="shared" si="5"/>
        <v>13.157894736842104</v>
      </c>
      <c r="V25" s="4">
        <f t="shared" si="5"/>
        <v>22.368421052631579</v>
      </c>
      <c r="W25" s="4"/>
      <c r="X25" s="4">
        <f t="shared" si="5"/>
        <v>5.2631578947368416</v>
      </c>
      <c r="Y25" s="4">
        <f t="shared" si="5"/>
        <v>13.333333333333334</v>
      </c>
      <c r="Z25" s="4"/>
      <c r="AA25" s="4">
        <f t="shared" si="5"/>
        <v>21.052631578947366</v>
      </c>
      <c r="AB25" s="4">
        <f t="shared" si="5"/>
        <v>34.666666666666671</v>
      </c>
      <c r="AC25" s="4"/>
      <c r="AD25" s="4">
        <f t="shared" si="5"/>
        <v>14.473684210526317</v>
      </c>
      <c r="AE25" s="4">
        <f t="shared" si="5"/>
        <v>18.421052631578945</v>
      </c>
      <c r="AF25" s="4"/>
      <c r="AG25" s="4">
        <f t="shared" si="5"/>
        <v>7.8947368421052628</v>
      </c>
      <c r="AH25" s="4">
        <f t="shared" si="5"/>
        <v>22.368421052631579</v>
      </c>
      <c r="AL25" t="s">
        <v>417</v>
      </c>
      <c r="AM25" t="s">
        <v>418</v>
      </c>
      <c r="AP25" s="1" t="s">
        <v>421</v>
      </c>
      <c r="AQ25" s="1" t="s">
        <v>422</v>
      </c>
      <c r="AR25" s="1" t="s">
        <v>423</v>
      </c>
      <c r="AS25" s="1" t="s">
        <v>424</v>
      </c>
      <c r="AU25" s="1" t="s">
        <v>425</v>
      </c>
      <c r="AV25" s="1" t="s">
        <v>426</v>
      </c>
      <c r="BC25" s="1" t="s">
        <v>427</v>
      </c>
      <c r="BD25" s="1" t="s">
        <v>428</v>
      </c>
      <c r="BE25" s="1" t="s">
        <v>429</v>
      </c>
      <c r="BI25" s="1" t="s">
        <v>427</v>
      </c>
      <c r="BJ25" s="1" t="s">
        <v>428</v>
      </c>
      <c r="BK25" s="1" t="s">
        <v>429</v>
      </c>
      <c r="BP25" s="1" t="s">
        <v>427</v>
      </c>
      <c r="BQ25" s="1" t="s">
        <v>428</v>
      </c>
      <c r="BR25" s="1" t="s">
        <v>429</v>
      </c>
      <c r="BV25" s="1"/>
      <c r="BW25" s="1"/>
      <c r="BX25" s="1"/>
    </row>
    <row r="26" spans="1:76">
      <c r="A26">
        <v>-2</v>
      </c>
      <c r="B26" s="4">
        <f>(B9/B12)*100</f>
        <v>2.7027027027027026</v>
      </c>
      <c r="C26" s="4">
        <f t="shared" ref="C26:AH26" si="6">(C9/C12)*100</f>
        <v>0</v>
      </c>
      <c r="D26" s="4">
        <f t="shared" si="6"/>
        <v>2.7027027027027026</v>
      </c>
      <c r="E26">
        <v>-2</v>
      </c>
      <c r="F26" s="4">
        <f>(F9/F12)*100</f>
        <v>2.6315789473684208</v>
      </c>
      <c r="G26" s="4">
        <f>(G9/G12)*100</f>
        <v>7.8947368421052628</v>
      </c>
      <c r="H26" s="4"/>
      <c r="I26" s="4">
        <f t="shared" si="6"/>
        <v>1.3157894736842104</v>
      </c>
      <c r="J26" s="4">
        <f t="shared" si="6"/>
        <v>9.2105263157894726</v>
      </c>
      <c r="K26" s="4"/>
      <c r="L26" s="4">
        <f t="shared" si="6"/>
        <v>1.3157894736842104</v>
      </c>
      <c r="M26" s="4">
        <f t="shared" si="6"/>
        <v>3.9473684210526314</v>
      </c>
      <c r="N26" s="4"/>
      <c r="O26" s="4">
        <f t="shared" si="6"/>
        <v>1.3157894736842104</v>
      </c>
      <c r="P26" s="4">
        <f t="shared" si="6"/>
        <v>5.3333333333333339</v>
      </c>
      <c r="Q26" s="4"/>
      <c r="R26" s="4">
        <f t="shared" si="6"/>
        <v>3.9473684210526314</v>
      </c>
      <c r="S26" s="4">
        <f t="shared" si="6"/>
        <v>10.526315789473683</v>
      </c>
      <c r="T26" s="4"/>
      <c r="U26" s="4">
        <f t="shared" si="6"/>
        <v>1.3157894736842104</v>
      </c>
      <c r="V26" s="4">
        <f t="shared" si="6"/>
        <v>5.2631578947368416</v>
      </c>
      <c r="W26" s="4"/>
      <c r="X26" s="4">
        <f t="shared" si="6"/>
        <v>1.3157894736842104</v>
      </c>
      <c r="Y26" s="4">
        <f t="shared" si="6"/>
        <v>5.3333333333333339</v>
      </c>
      <c r="Z26" s="4"/>
      <c r="AA26" s="4">
        <f t="shared" si="6"/>
        <v>2.6315789473684208</v>
      </c>
      <c r="AB26" s="4">
        <f t="shared" si="6"/>
        <v>8</v>
      </c>
      <c r="AC26" s="4"/>
      <c r="AD26" s="4">
        <f t="shared" si="6"/>
        <v>2.6315789473684208</v>
      </c>
      <c r="AE26" s="4">
        <f t="shared" si="6"/>
        <v>11.842105263157894</v>
      </c>
      <c r="AF26" s="4"/>
      <c r="AG26" s="4">
        <f t="shared" si="6"/>
        <v>2.6315789473684208</v>
      </c>
      <c r="AH26" s="4">
        <f t="shared" si="6"/>
        <v>9.2105263157894726</v>
      </c>
      <c r="AK26" t="s">
        <v>399</v>
      </c>
      <c r="AL26" s="4">
        <v>81.081081081081081</v>
      </c>
      <c r="AM26" s="4">
        <v>9.4594594594594597</v>
      </c>
      <c r="AO26" s="1" t="s">
        <v>330</v>
      </c>
      <c r="AP26" s="4">
        <v>39.473684210526315</v>
      </c>
      <c r="AQ26" s="4">
        <v>30.263157894736842</v>
      </c>
      <c r="AR26" s="4">
        <v>88.15789473684211</v>
      </c>
      <c r="AS26" s="4">
        <v>2.6315789473684208</v>
      </c>
      <c r="AU26" s="4">
        <f>AR26-AP26</f>
        <v>48.684210526315795</v>
      </c>
      <c r="AV26" s="4">
        <f>AS26-AQ26</f>
        <v>-27.631578947368421</v>
      </c>
      <c r="BA26" s="1" t="s">
        <v>330</v>
      </c>
      <c r="BB26" s="1" t="s">
        <v>430</v>
      </c>
      <c r="BC26" s="4">
        <v>30.263157894736842</v>
      </c>
      <c r="BD26" s="4">
        <f>100-BC26-BE26</f>
        <v>30.263157894736835</v>
      </c>
      <c r="BE26" s="4">
        <v>39.473684210526315</v>
      </c>
      <c r="BH26" s="1" t="s">
        <v>305</v>
      </c>
      <c r="BI26" s="4">
        <v>2.6315789473684208</v>
      </c>
      <c r="BJ26" s="4">
        <f>100-BI26-BK26</f>
        <v>9.2105263157894655</v>
      </c>
      <c r="BK26" s="4">
        <v>88.15789473684211</v>
      </c>
      <c r="BN26" s="1"/>
      <c r="BO26" s="1" t="s">
        <v>430</v>
      </c>
      <c r="BP26" s="4">
        <v>30.263157894736842</v>
      </c>
      <c r="BQ26" s="4">
        <f>100-BP26-BR26</f>
        <v>30.263157894736835</v>
      </c>
      <c r="BR26" s="4">
        <v>39.473684210526315</v>
      </c>
    </row>
    <row r="27" spans="1:76">
      <c r="A27">
        <v>-3</v>
      </c>
      <c r="B27" s="4">
        <f>(B10/B12)*100</f>
        <v>1.3513513513513513</v>
      </c>
      <c r="C27" s="4">
        <f t="shared" ref="C27:AH27" si="7">(C10/C12)*100</f>
        <v>1.3513513513513513</v>
      </c>
      <c r="D27" s="4">
        <f t="shared" si="7"/>
        <v>1.3513513513513513</v>
      </c>
      <c r="E27">
        <v>-3</v>
      </c>
      <c r="F27" s="4">
        <f>(F10/F12)*100</f>
        <v>0</v>
      </c>
      <c r="G27" s="4">
        <f>(G10/G12)*100</f>
        <v>5.2631578947368416</v>
      </c>
      <c r="H27" s="4"/>
      <c r="I27" s="4">
        <f t="shared" si="7"/>
        <v>0</v>
      </c>
      <c r="J27" s="4">
        <f t="shared" si="7"/>
        <v>1.3157894736842104</v>
      </c>
      <c r="K27" s="4"/>
      <c r="L27" s="4">
        <f t="shared" si="7"/>
        <v>0</v>
      </c>
      <c r="M27" s="4">
        <f t="shared" si="7"/>
        <v>2.6315789473684208</v>
      </c>
      <c r="N27" s="4"/>
      <c r="O27" s="4">
        <f t="shared" si="7"/>
        <v>0</v>
      </c>
      <c r="P27" s="4">
        <f t="shared" si="7"/>
        <v>1.3333333333333335</v>
      </c>
      <c r="Q27" s="4"/>
      <c r="R27" s="4">
        <f t="shared" si="7"/>
        <v>0</v>
      </c>
      <c r="S27" s="4">
        <f t="shared" si="7"/>
        <v>3.9473684210526314</v>
      </c>
      <c r="T27" s="4"/>
      <c r="U27" s="4">
        <f t="shared" si="7"/>
        <v>0</v>
      </c>
      <c r="V27" s="4">
        <f t="shared" si="7"/>
        <v>2.6315789473684208</v>
      </c>
      <c r="W27" s="4"/>
      <c r="X27" s="4">
        <f t="shared" si="7"/>
        <v>0</v>
      </c>
      <c r="Y27" s="4">
        <f t="shared" si="7"/>
        <v>2.666666666666667</v>
      </c>
      <c r="Z27" s="4"/>
      <c r="AA27" s="4">
        <f t="shared" si="7"/>
        <v>2.6315789473684208</v>
      </c>
      <c r="AB27" s="4">
        <f t="shared" si="7"/>
        <v>4</v>
      </c>
      <c r="AC27" s="4"/>
      <c r="AD27" s="4">
        <f t="shared" si="7"/>
        <v>1.3157894736842104</v>
      </c>
      <c r="AE27" s="4">
        <f t="shared" si="7"/>
        <v>1.3157894736842104</v>
      </c>
      <c r="AF27" s="4"/>
      <c r="AG27" s="4">
        <f t="shared" si="7"/>
        <v>0</v>
      </c>
      <c r="AH27" s="4">
        <f t="shared" si="7"/>
        <v>1.3157894736842104</v>
      </c>
      <c r="AK27" t="s">
        <v>400</v>
      </c>
      <c r="AL27" s="4">
        <v>97.297297297297291</v>
      </c>
      <c r="AM27" s="4">
        <v>2.7027027027027026</v>
      </c>
      <c r="AO27" s="1" t="s">
        <v>331</v>
      </c>
      <c r="AP27" s="4">
        <v>47.368421052631575</v>
      </c>
      <c r="AQ27" s="4">
        <v>28.947368421052627</v>
      </c>
      <c r="AR27" s="4">
        <v>92.10526315789474</v>
      </c>
      <c r="AS27" s="4">
        <v>1.3157894736842104</v>
      </c>
      <c r="AU27" s="4">
        <f t="shared" ref="AU27:AV35" si="8">AR27-AP27</f>
        <v>44.736842105263165</v>
      </c>
      <c r="AV27" s="4">
        <f t="shared" si="8"/>
        <v>-27.631578947368418</v>
      </c>
      <c r="BA27" s="1" t="s">
        <v>331</v>
      </c>
      <c r="BB27" s="1" t="s">
        <v>431</v>
      </c>
      <c r="BC27" s="4">
        <v>28.947368421052627</v>
      </c>
      <c r="BD27" s="4">
        <f t="shared" ref="BD27:BD35" si="9">100-BC27-BE27</f>
        <v>23.684210526315795</v>
      </c>
      <c r="BE27" s="4">
        <v>47.368421052631575</v>
      </c>
      <c r="BH27" s="1" t="s">
        <v>307</v>
      </c>
      <c r="BI27" s="4">
        <v>1.3157894736842104</v>
      </c>
      <c r="BJ27" s="4">
        <f t="shared" ref="BJ27:BJ35" si="10">100-BI27-BK27</f>
        <v>6.5789473684210549</v>
      </c>
      <c r="BK27" s="4">
        <v>92.10526315789474</v>
      </c>
      <c r="BN27" s="1"/>
      <c r="BO27" s="1" t="s">
        <v>305</v>
      </c>
      <c r="BP27" s="4">
        <v>2.6315789473684208</v>
      </c>
      <c r="BQ27" s="4">
        <f>100-BP27-BR27</f>
        <v>9.2105263157894655</v>
      </c>
      <c r="BR27" s="4">
        <v>88.15789473684211</v>
      </c>
    </row>
    <row r="28" spans="1:76">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K28" t="s">
        <v>343</v>
      </c>
      <c r="AL28" s="4">
        <v>82.432432432432435</v>
      </c>
      <c r="AM28" s="4">
        <v>4.0540540540540544</v>
      </c>
      <c r="AO28" s="1" t="s">
        <v>332</v>
      </c>
      <c r="AP28" s="4">
        <v>73.68421052631578</v>
      </c>
      <c r="AQ28" s="4">
        <v>11.842105263157894</v>
      </c>
      <c r="AR28" s="4">
        <v>90.789473684210535</v>
      </c>
      <c r="AS28" s="4">
        <v>5.2631578947368416</v>
      </c>
      <c r="AU28" s="4">
        <f t="shared" si="8"/>
        <v>17.105263157894754</v>
      </c>
      <c r="AV28" s="4">
        <f t="shared" si="8"/>
        <v>-6.5789473684210522</v>
      </c>
      <c r="BA28" s="1" t="s">
        <v>332</v>
      </c>
      <c r="BB28" s="1" t="s">
        <v>432</v>
      </c>
      <c r="BC28" s="4">
        <v>11.842105263157894</v>
      </c>
      <c r="BD28" s="4">
        <f t="shared" si="9"/>
        <v>14.473684210526329</v>
      </c>
      <c r="BE28" s="4">
        <v>73.68421052631578</v>
      </c>
      <c r="BH28" s="1" t="s">
        <v>309</v>
      </c>
      <c r="BI28" s="4">
        <v>5.2631578947368416</v>
      </c>
      <c r="BJ28" s="4">
        <f t="shared" si="10"/>
        <v>3.9473684210526301</v>
      </c>
      <c r="BK28" s="4">
        <v>90.789473684210535</v>
      </c>
      <c r="BN28" s="1"/>
    </row>
    <row r="29" spans="1:76">
      <c r="A29" t="s">
        <v>417</v>
      </c>
      <c r="B29" s="4">
        <f>SUM(B21:B23)</f>
        <v>81.081081081081081</v>
      </c>
      <c r="C29" s="4">
        <f t="shared" ref="C29:D29" si="11">SUM(C21:C23)</f>
        <v>97.297297297297291</v>
      </c>
      <c r="D29" s="4">
        <f t="shared" si="11"/>
        <v>82.432432432432435</v>
      </c>
      <c r="E29" s="4"/>
      <c r="F29" s="4">
        <f t="shared" ref="F29:G29" si="12">SUM(F21:F23)</f>
        <v>88.15789473684211</v>
      </c>
      <c r="G29" s="4">
        <f t="shared" si="12"/>
        <v>39.473684210526315</v>
      </c>
      <c r="H29" s="4"/>
      <c r="I29" s="4">
        <f t="shared" ref="I29:J29" si="13">SUM(I21:I23)</f>
        <v>92.10526315789474</v>
      </c>
      <c r="J29" s="4">
        <f t="shared" si="13"/>
        <v>47.368421052631575</v>
      </c>
      <c r="K29" s="4"/>
      <c r="L29" s="4">
        <f t="shared" ref="L29:M29" si="14">SUM(L21:L23)</f>
        <v>90.789473684210535</v>
      </c>
      <c r="M29" s="4">
        <f t="shared" si="14"/>
        <v>73.68421052631578</v>
      </c>
      <c r="N29" s="4"/>
      <c r="O29" s="4">
        <f t="shared" ref="O29:P29" si="15">SUM(O21:O23)</f>
        <v>86.84210526315789</v>
      </c>
      <c r="P29" s="4">
        <f t="shared" si="15"/>
        <v>70.666666666666657</v>
      </c>
      <c r="Q29" s="4"/>
      <c r="R29" s="4">
        <f t="shared" ref="R29:S29" si="16">SUM(R21:R23)</f>
        <v>80.26315789473685</v>
      </c>
      <c r="S29" s="4">
        <f t="shared" si="16"/>
        <v>57.89473684210526</v>
      </c>
      <c r="T29" s="4"/>
      <c r="U29" s="4">
        <f t="shared" ref="U29:V29" si="17">SUM(U21:U23)</f>
        <v>67.10526315789474</v>
      </c>
      <c r="V29" s="4">
        <f t="shared" si="17"/>
        <v>47.368421052631582</v>
      </c>
      <c r="W29" s="4"/>
      <c r="X29" s="4">
        <f t="shared" ref="X29:Y29" si="18">SUM(X21:X23)</f>
        <v>72.368421052631589</v>
      </c>
      <c r="Y29" s="4">
        <f t="shared" si="18"/>
        <v>61.333333333333336</v>
      </c>
      <c r="Z29" s="4"/>
      <c r="AA29" s="4">
        <f t="shared" ref="AA29:AB29" si="19">SUM(AA21:AA23)</f>
        <v>59.21052631578948</v>
      </c>
      <c r="AB29" s="4">
        <f t="shared" si="19"/>
        <v>30.666666666666668</v>
      </c>
      <c r="AC29" s="4"/>
      <c r="AD29" s="4">
        <f t="shared" ref="AD29:AE29" si="20">SUM(AD21:AD23)</f>
        <v>61.84210526315789</v>
      </c>
      <c r="AE29" s="4">
        <f t="shared" si="20"/>
        <v>48.68421052631578</v>
      </c>
      <c r="AF29" s="4"/>
      <c r="AG29" s="4">
        <f t="shared" ref="AG29:AH29" si="21">SUM(AG21:AG23)</f>
        <v>72.368421052631589</v>
      </c>
      <c r="AH29" s="4">
        <f t="shared" si="21"/>
        <v>40.789473684210527</v>
      </c>
      <c r="AO29" s="1" t="s">
        <v>333</v>
      </c>
      <c r="AP29" s="4">
        <v>70.666666666666657</v>
      </c>
      <c r="AQ29" s="4">
        <v>12.000000000000002</v>
      </c>
      <c r="AR29" s="4">
        <v>86.84210526315789</v>
      </c>
      <c r="AS29" s="4">
        <v>5.2631578947368416</v>
      </c>
      <c r="AU29" s="4">
        <f t="shared" si="8"/>
        <v>16.175438596491233</v>
      </c>
      <c r="AV29" s="4">
        <f t="shared" si="8"/>
        <v>-6.7368421052631602</v>
      </c>
      <c r="BA29" s="1" t="s">
        <v>333</v>
      </c>
      <c r="BB29" s="1" t="s">
        <v>433</v>
      </c>
      <c r="BC29" s="4">
        <v>12.000000000000002</v>
      </c>
      <c r="BD29" s="4">
        <f t="shared" si="9"/>
        <v>17.333333333333343</v>
      </c>
      <c r="BE29" s="4">
        <v>70.666666666666657</v>
      </c>
      <c r="BH29" s="1" t="s">
        <v>311</v>
      </c>
      <c r="BI29" s="4">
        <v>5.2631578947368416</v>
      </c>
      <c r="BJ29" s="4">
        <f t="shared" si="10"/>
        <v>7.8947368421052744</v>
      </c>
      <c r="BK29" s="4">
        <v>86.84210526315789</v>
      </c>
      <c r="BO29" s="1" t="s">
        <v>431</v>
      </c>
      <c r="BP29" s="4">
        <v>28.947368421052627</v>
      </c>
      <c r="BQ29" s="4">
        <f>100-BP29-BR29</f>
        <v>23.684210526315795</v>
      </c>
      <c r="BR29" s="4">
        <v>47.368421052631575</v>
      </c>
    </row>
    <row r="30" spans="1:76">
      <c r="A30" t="s">
        <v>418</v>
      </c>
      <c r="B30" s="4">
        <f>SUM(B25:B27)</f>
        <v>9.4594594594594597</v>
      </c>
      <c r="C30" s="4">
        <f t="shared" ref="C30:D30" si="22">SUM(C25:C27)</f>
        <v>2.7027027027027026</v>
      </c>
      <c r="D30" s="4">
        <f t="shared" si="22"/>
        <v>4.0540540540540544</v>
      </c>
      <c r="E30" s="4"/>
      <c r="F30" s="4">
        <f t="shared" ref="F30:G30" si="23">SUM(F25:F27)</f>
        <v>2.6315789473684208</v>
      </c>
      <c r="G30" s="4">
        <f t="shared" si="23"/>
        <v>30.263157894736842</v>
      </c>
      <c r="H30" s="4"/>
      <c r="I30" s="4">
        <f t="shared" ref="I30:J30" si="24">SUM(I25:I27)</f>
        <v>1.3157894736842104</v>
      </c>
      <c r="J30" s="4">
        <f t="shared" si="24"/>
        <v>28.947368421052627</v>
      </c>
      <c r="K30" s="4"/>
      <c r="L30" s="4">
        <f t="shared" ref="L30:M30" si="25">SUM(L25:L27)</f>
        <v>5.2631578947368416</v>
      </c>
      <c r="M30" s="4">
        <f t="shared" si="25"/>
        <v>11.842105263157894</v>
      </c>
      <c r="N30" s="4"/>
      <c r="O30" s="4">
        <f t="shared" ref="O30:P30" si="26">SUM(O25:O27)</f>
        <v>5.2631578947368416</v>
      </c>
      <c r="P30" s="4">
        <f t="shared" si="26"/>
        <v>12.000000000000002</v>
      </c>
      <c r="Q30" s="4"/>
      <c r="R30" s="4">
        <f t="shared" ref="R30:S30" si="27">SUM(R25:R27)</f>
        <v>7.8947368421052628</v>
      </c>
      <c r="S30" s="4">
        <f t="shared" si="27"/>
        <v>30.263157894736839</v>
      </c>
      <c r="T30" s="4"/>
      <c r="U30" s="4">
        <f t="shared" ref="U30:V30" si="28">SUM(U25:U27)</f>
        <v>14.473684210526315</v>
      </c>
      <c r="V30" s="4">
        <f t="shared" si="28"/>
        <v>30.263157894736842</v>
      </c>
      <c r="W30" s="4"/>
      <c r="X30" s="4">
        <f t="shared" ref="X30:Y30" si="29">SUM(X25:X27)</f>
        <v>6.5789473684210522</v>
      </c>
      <c r="Y30" s="4">
        <f t="shared" si="29"/>
        <v>21.333333333333336</v>
      </c>
      <c r="Z30" s="4"/>
      <c r="AA30" s="4">
        <f t="shared" ref="AA30:AB30" si="30">SUM(AA25:AA27)</f>
        <v>26.315789473684209</v>
      </c>
      <c r="AB30" s="4">
        <f t="shared" si="30"/>
        <v>46.666666666666671</v>
      </c>
      <c r="AC30" s="4"/>
      <c r="AD30" s="4">
        <f t="shared" ref="AD30:AE30" si="31">SUM(AD25:AD27)</f>
        <v>18.421052631578945</v>
      </c>
      <c r="AE30" s="4">
        <f t="shared" si="31"/>
        <v>31.578947368421048</v>
      </c>
      <c r="AF30" s="4"/>
      <c r="AG30" s="4">
        <f t="shared" ref="AG30:AH30" si="32">SUM(AG25:AG27)</f>
        <v>10.526315789473683</v>
      </c>
      <c r="AH30" s="4">
        <f t="shared" si="32"/>
        <v>32.89473684210526</v>
      </c>
      <c r="AO30" s="1" t="s">
        <v>334</v>
      </c>
      <c r="AP30" s="4">
        <v>57.89473684210526</v>
      </c>
      <c r="AQ30" s="4">
        <v>30.263157894736839</v>
      </c>
      <c r="AR30" s="4">
        <v>80.26315789473685</v>
      </c>
      <c r="AS30" s="4">
        <v>7.8947368421052628</v>
      </c>
      <c r="AU30" s="4">
        <f t="shared" si="8"/>
        <v>22.368421052631589</v>
      </c>
      <c r="AV30" s="4">
        <f t="shared" si="8"/>
        <v>-22.368421052631575</v>
      </c>
      <c r="BA30" s="1" t="s">
        <v>334</v>
      </c>
      <c r="BB30" s="1" t="s">
        <v>434</v>
      </c>
      <c r="BC30" s="4">
        <v>30.263157894736839</v>
      </c>
      <c r="BD30" s="4">
        <f t="shared" si="9"/>
        <v>11.842105263157904</v>
      </c>
      <c r="BE30" s="4">
        <v>57.89473684210526</v>
      </c>
      <c r="BH30" s="1" t="s">
        <v>313</v>
      </c>
      <c r="BI30" s="4">
        <v>7.8947368421052628</v>
      </c>
      <c r="BJ30" s="4">
        <f t="shared" si="10"/>
        <v>11.84210526315789</v>
      </c>
      <c r="BK30" s="4">
        <v>80.26315789473685</v>
      </c>
      <c r="BO30" s="1" t="s">
        <v>307</v>
      </c>
      <c r="BP30" s="4">
        <v>1.3157894736842104</v>
      </c>
      <c r="BQ30" s="4">
        <f>100-BP30-BR30</f>
        <v>6.5789473684210549</v>
      </c>
      <c r="BR30" s="4">
        <v>92.10526315789474</v>
      </c>
    </row>
    <row r="31" spans="1:76">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O31" s="1" t="s">
        <v>335</v>
      </c>
      <c r="AP31" s="4">
        <v>47.368421052631582</v>
      </c>
      <c r="AQ31" s="4">
        <v>30.263157894736842</v>
      </c>
      <c r="AR31" s="4">
        <v>67.10526315789474</v>
      </c>
      <c r="AS31" s="4">
        <v>14.473684210526315</v>
      </c>
      <c r="AU31" s="4">
        <f t="shared" si="8"/>
        <v>19.736842105263158</v>
      </c>
      <c r="AV31" s="4">
        <f t="shared" si="8"/>
        <v>-15.789473684210527</v>
      </c>
      <c r="BA31" s="1" t="s">
        <v>335</v>
      </c>
      <c r="BB31" s="1" t="s">
        <v>435</v>
      </c>
      <c r="BC31" s="4">
        <v>30.263157894736842</v>
      </c>
      <c r="BD31" s="4">
        <f t="shared" si="9"/>
        <v>22.368421052631568</v>
      </c>
      <c r="BE31" s="4">
        <v>47.368421052631582</v>
      </c>
      <c r="BH31" s="1" t="s">
        <v>315</v>
      </c>
      <c r="BI31" s="4">
        <v>14.473684210526315</v>
      </c>
      <c r="BJ31" s="4">
        <f t="shared" si="10"/>
        <v>18.421052631578945</v>
      </c>
      <c r="BK31" s="4">
        <v>67.10526315789474</v>
      </c>
    </row>
    <row r="32" spans="1:76">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O32" s="1" t="s">
        <v>336</v>
      </c>
      <c r="AP32" s="4">
        <v>61.333333333333336</v>
      </c>
      <c r="AQ32" s="4">
        <v>21.333333333333336</v>
      </c>
      <c r="AR32" s="4">
        <v>72.368421052631589</v>
      </c>
      <c r="AS32" s="4">
        <v>6.5789473684210522</v>
      </c>
      <c r="AU32" s="4">
        <f t="shared" si="8"/>
        <v>11.035087719298254</v>
      </c>
      <c r="AV32" s="4">
        <f t="shared" si="8"/>
        <v>-14.754385964912284</v>
      </c>
      <c r="BA32" s="1" t="s">
        <v>336</v>
      </c>
      <c r="BB32" s="1" t="s">
        <v>436</v>
      </c>
      <c r="BC32" s="4">
        <v>21.333333333333336</v>
      </c>
      <c r="BD32" s="4">
        <f t="shared" si="9"/>
        <v>17.333333333333321</v>
      </c>
      <c r="BE32" s="4">
        <v>61.333333333333336</v>
      </c>
      <c r="BH32" s="1" t="s">
        <v>317</v>
      </c>
      <c r="BI32" s="4">
        <v>6.5789473684210522</v>
      </c>
      <c r="BJ32" s="4">
        <f t="shared" si="10"/>
        <v>21.052631578947356</v>
      </c>
      <c r="BK32" s="4">
        <v>72.368421052631589</v>
      </c>
      <c r="BO32" s="1" t="s">
        <v>432</v>
      </c>
      <c r="BP32" s="4">
        <v>11.842105263157894</v>
      </c>
      <c r="BQ32" s="4">
        <f>100-BP32-BR32</f>
        <v>14.473684210526329</v>
      </c>
      <c r="BR32" s="4">
        <v>73.68421052631578</v>
      </c>
    </row>
    <row r="33" spans="1:70">
      <c r="A33" t="s">
        <v>396</v>
      </c>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O33" s="1" t="s">
        <v>337</v>
      </c>
      <c r="AP33" s="4">
        <v>30.666666666666668</v>
      </c>
      <c r="AQ33" s="4">
        <v>46.666666666666671</v>
      </c>
      <c r="AR33" s="4">
        <v>59.21052631578948</v>
      </c>
      <c r="AS33" s="4">
        <v>26.315789473684209</v>
      </c>
      <c r="AU33" s="4">
        <f t="shared" si="8"/>
        <v>28.543859649122812</v>
      </c>
      <c r="AV33" s="4">
        <f t="shared" si="8"/>
        <v>-20.350877192982463</v>
      </c>
      <c r="BA33" s="1" t="s">
        <v>337</v>
      </c>
      <c r="BB33" s="1" t="s">
        <v>437</v>
      </c>
      <c r="BC33" s="4">
        <v>46.666666666666671</v>
      </c>
      <c r="BD33" s="4">
        <f t="shared" si="9"/>
        <v>22.666666666666661</v>
      </c>
      <c r="BE33" s="4">
        <v>30.666666666666668</v>
      </c>
      <c r="BH33" s="1" t="s">
        <v>319</v>
      </c>
      <c r="BI33" s="4">
        <v>26.315789473684209</v>
      </c>
      <c r="BJ33" s="4">
        <f t="shared" si="10"/>
        <v>14.473684210526315</v>
      </c>
      <c r="BK33" s="4">
        <v>59.21052631578948</v>
      </c>
      <c r="BO33" s="1" t="s">
        <v>309</v>
      </c>
      <c r="BP33" s="4">
        <v>5.2631578947368416</v>
      </c>
      <c r="BQ33" s="4">
        <f>100-BP33-BR33</f>
        <v>3.9473684210526301</v>
      </c>
      <c r="BR33" s="4">
        <v>90.789473684210535</v>
      </c>
    </row>
    <row r="34" spans="1:70">
      <c r="AO34" s="1" t="s">
        <v>338</v>
      </c>
      <c r="AP34" s="4">
        <v>48.68421052631578</v>
      </c>
      <c r="AQ34" s="4">
        <v>31.578947368421048</v>
      </c>
      <c r="AR34" s="4">
        <v>61.84210526315789</v>
      </c>
      <c r="AS34" s="4">
        <v>18.421052631578945</v>
      </c>
      <c r="AU34" s="4">
        <f t="shared" si="8"/>
        <v>13.15789473684211</v>
      </c>
      <c r="AV34" s="4">
        <f t="shared" si="8"/>
        <v>-13.157894736842103</v>
      </c>
      <c r="BA34" s="1" t="s">
        <v>338</v>
      </c>
      <c r="BB34" s="1" t="s">
        <v>438</v>
      </c>
      <c r="BC34" s="4">
        <v>31.578947368421048</v>
      </c>
      <c r="BD34" s="4">
        <f t="shared" si="9"/>
        <v>19.736842105263179</v>
      </c>
      <c r="BE34" s="4">
        <v>48.68421052631578</v>
      </c>
      <c r="BH34" s="1" t="s">
        <v>321</v>
      </c>
      <c r="BI34" s="4">
        <v>18.421052631578945</v>
      </c>
      <c r="BJ34" s="4">
        <f t="shared" si="10"/>
        <v>19.736842105263165</v>
      </c>
      <c r="BK34" s="4">
        <v>61.84210526315789</v>
      </c>
    </row>
    <row r="35" spans="1:70">
      <c r="AO35" s="1" t="s">
        <v>339</v>
      </c>
      <c r="AP35" s="4">
        <v>40.789473684210527</v>
      </c>
      <c r="AQ35" s="4">
        <v>32.89473684210526</v>
      </c>
      <c r="AR35" s="4">
        <v>72.368421052631589</v>
      </c>
      <c r="AS35" s="4">
        <v>10.526315789473683</v>
      </c>
      <c r="AU35" s="4">
        <f t="shared" si="8"/>
        <v>31.578947368421062</v>
      </c>
      <c r="AV35" s="4">
        <f t="shared" si="8"/>
        <v>-22.368421052631575</v>
      </c>
      <c r="BA35" s="1" t="s">
        <v>339</v>
      </c>
      <c r="BB35" s="1" t="s">
        <v>439</v>
      </c>
      <c r="BC35" s="4">
        <v>32.89473684210526</v>
      </c>
      <c r="BD35" s="4">
        <f t="shared" si="9"/>
        <v>26.315789473684212</v>
      </c>
      <c r="BE35" s="4">
        <v>40.789473684210527</v>
      </c>
      <c r="BH35" s="1" t="s">
        <v>323</v>
      </c>
      <c r="BI35" s="4">
        <v>10.526315789473683</v>
      </c>
      <c r="BJ35" s="4">
        <f t="shared" si="10"/>
        <v>17.105263157894726</v>
      </c>
      <c r="BK35" s="4">
        <v>72.368421052631589</v>
      </c>
      <c r="BO35" s="1" t="s">
        <v>433</v>
      </c>
      <c r="BP35" s="4">
        <v>12.000000000000002</v>
      </c>
      <c r="BQ35" s="4">
        <f t="shared" ref="BQ35:BQ47" si="33">100-BP35-BR35</f>
        <v>17.333333333333343</v>
      </c>
      <c r="BR35" s="4">
        <v>70.666666666666657</v>
      </c>
    </row>
    <row r="36" spans="1:70">
      <c r="AU36" s="4"/>
      <c r="BO36" s="1" t="s">
        <v>311</v>
      </c>
      <c r="BP36" s="4">
        <v>5.2631578947368416</v>
      </c>
      <c r="BQ36" s="4">
        <f>100-BP36-BR36</f>
        <v>7.8947368421052744</v>
      </c>
      <c r="BR36" s="4">
        <v>86.84210526315789</v>
      </c>
    </row>
    <row r="37" spans="1:70">
      <c r="BO37" s="1"/>
      <c r="BP37" s="4"/>
      <c r="BQ37" s="4"/>
      <c r="BR37" s="4"/>
    </row>
    <row r="38" spans="1:70">
      <c r="BO38" s="1" t="s">
        <v>434</v>
      </c>
      <c r="BP38" s="4">
        <v>30.263157894736839</v>
      </c>
      <c r="BQ38" s="4">
        <f t="shared" si="33"/>
        <v>11.842105263157904</v>
      </c>
      <c r="BR38" s="4">
        <v>57.89473684210526</v>
      </c>
    </row>
    <row r="39" spans="1:70">
      <c r="BO39" s="1" t="s">
        <v>313</v>
      </c>
      <c r="BP39" s="4">
        <v>7.8947368421052628</v>
      </c>
      <c r="BQ39" s="4">
        <f>100-BP39-BR39</f>
        <v>11.84210526315789</v>
      </c>
      <c r="BR39" s="4">
        <v>80.26315789473685</v>
      </c>
    </row>
    <row r="40" spans="1:70">
      <c r="BO40" s="1"/>
      <c r="BP40" s="4"/>
      <c r="BQ40" s="4"/>
      <c r="BR40" s="4"/>
    </row>
    <row r="41" spans="1:70">
      <c r="BO41" s="1" t="s">
        <v>435</v>
      </c>
      <c r="BP41" s="4">
        <v>30.263157894736842</v>
      </c>
      <c r="BQ41" s="4">
        <f t="shared" si="33"/>
        <v>22.368421052631568</v>
      </c>
      <c r="BR41" s="4">
        <v>47.368421052631582</v>
      </c>
    </row>
    <row r="42" spans="1:70">
      <c r="BO42" s="1" t="s">
        <v>315</v>
      </c>
      <c r="BP42" s="4">
        <v>14.473684210526315</v>
      </c>
      <c r="BQ42" s="4">
        <f>100-BP42-BR42</f>
        <v>18.421052631578945</v>
      </c>
      <c r="BR42" s="4">
        <v>67.10526315789474</v>
      </c>
    </row>
    <row r="43" spans="1:70">
      <c r="BO43" s="1"/>
      <c r="BP43" s="4"/>
      <c r="BQ43" s="4"/>
      <c r="BR43" s="4"/>
    </row>
    <row r="44" spans="1:70">
      <c r="BO44" s="1" t="s">
        <v>436</v>
      </c>
      <c r="BP44" s="4">
        <v>21.333333333333336</v>
      </c>
      <c r="BQ44" s="4">
        <f t="shared" si="33"/>
        <v>17.333333333333321</v>
      </c>
      <c r="BR44" s="4">
        <v>61.333333333333336</v>
      </c>
    </row>
    <row r="45" spans="1:70">
      <c r="BO45" s="1" t="s">
        <v>317</v>
      </c>
      <c r="BP45" s="4">
        <v>6.5789473684210522</v>
      </c>
      <c r="BQ45" s="4">
        <f>100-BP45-BR45</f>
        <v>21.052631578947356</v>
      </c>
      <c r="BR45" s="4">
        <v>72.368421052631589</v>
      </c>
    </row>
    <row r="46" spans="1:70">
      <c r="BO46" s="1"/>
      <c r="BP46" s="4"/>
      <c r="BQ46" s="4"/>
      <c r="BR46" s="4"/>
    </row>
    <row r="47" spans="1:70">
      <c r="BO47" s="1" t="s">
        <v>437</v>
      </c>
      <c r="BP47" s="4">
        <v>46.666666666666671</v>
      </c>
      <c r="BQ47" s="4">
        <f t="shared" si="33"/>
        <v>22.666666666666661</v>
      </c>
      <c r="BR47" s="4">
        <v>30.666666666666668</v>
      </c>
    </row>
    <row r="48" spans="1:70">
      <c r="BO48" s="1" t="s">
        <v>319</v>
      </c>
      <c r="BP48" s="4">
        <v>26.315789473684209</v>
      </c>
      <c r="BQ48" s="4">
        <f>100-BP48-BR48</f>
        <v>14.473684210526315</v>
      </c>
      <c r="BR48" s="4">
        <v>59.21052631578948</v>
      </c>
    </row>
    <row r="50" spans="1:70">
      <c r="BO50" s="1" t="s">
        <v>438</v>
      </c>
      <c r="BP50" s="4">
        <v>31.578947368421048</v>
      </c>
      <c r="BQ50" s="4">
        <f>100-BP50-BR50</f>
        <v>19.736842105263179</v>
      </c>
      <c r="BR50" s="4">
        <v>48.68421052631578</v>
      </c>
    </row>
    <row r="51" spans="1:70">
      <c r="A51" t="s">
        <v>405</v>
      </c>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BO51" s="1" t="s">
        <v>321</v>
      </c>
      <c r="BP51" s="4">
        <v>18.421052631578945</v>
      </c>
      <c r="BQ51" s="4">
        <f>100-BP51-BR51</f>
        <v>19.736842105263165</v>
      </c>
      <c r="BR51" s="4">
        <v>61.84210526315789</v>
      </c>
    </row>
    <row r="53" spans="1:70">
      <c r="BO53" s="1" t="s">
        <v>439</v>
      </c>
      <c r="BP53" s="4">
        <v>32.89473684210526</v>
      </c>
      <c r="BQ53" s="4">
        <f>100-BP53-BR53</f>
        <v>26.315789473684212</v>
      </c>
      <c r="BR53" s="4">
        <v>40.789473684210527</v>
      </c>
    </row>
    <row r="54" spans="1:70">
      <c r="BO54" s="1" t="s">
        <v>323</v>
      </c>
      <c r="BP54" s="4">
        <v>10.526315789473683</v>
      </c>
      <c r="BQ54" s="4">
        <f>100-BP54-BR54</f>
        <v>17.105263157894726</v>
      </c>
      <c r="BR54" s="4">
        <v>72.368421052631589</v>
      </c>
    </row>
    <row r="70" spans="1:1">
      <c r="A70" t="s">
        <v>396</v>
      </c>
    </row>
    <row r="93" spans="3:5">
      <c r="C93" t="s">
        <v>440</v>
      </c>
      <c r="D93" t="s">
        <v>403</v>
      </c>
      <c r="E93" t="s">
        <v>330</v>
      </c>
    </row>
    <row r="94" spans="3:5">
      <c r="C94">
        <v>1</v>
      </c>
      <c r="D94">
        <v>3</v>
      </c>
      <c r="E94" s="5">
        <v>26.315789473684209</v>
      </c>
    </row>
    <row r="95" spans="3:5">
      <c r="C95">
        <v>1</v>
      </c>
      <c r="D95">
        <v>2</v>
      </c>
      <c r="E95" s="5">
        <v>31.578947368421051</v>
      </c>
    </row>
    <row r="96" spans="3:5">
      <c r="C96">
        <v>1</v>
      </c>
      <c r="D96">
        <v>1</v>
      </c>
      <c r="E96" s="5">
        <v>30.263157894736842</v>
      </c>
    </row>
    <row r="97" spans="3:5">
      <c r="C97">
        <v>1</v>
      </c>
      <c r="D97">
        <v>0</v>
      </c>
      <c r="E97" s="5">
        <v>9.2105263157894726</v>
      </c>
    </row>
    <row r="98" spans="3:5">
      <c r="C98">
        <v>1</v>
      </c>
      <c r="D98">
        <v>-1</v>
      </c>
      <c r="E98" s="5">
        <v>0</v>
      </c>
    </row>
    <row r="99" spans="3:5">
      <c r="C99">
        <v>1</v>
      </c>
      <c r="D99">
        <v>-2</v>
      </c>
      <c r="E99" s="5">
        <v>2.6315789473684208</v>
      </c>
    </row>
    <row r="100" spans="3:5">
      <c r="C100">
        <v>1</v>
      </c>
      <c r="D100">
        <v>-3</v>
      </c>
      <c r="E100" s="5">
        <v>0</v>
      </c>
    </row>
    <row r="101" spans="3:5">
      <c r="C101">
        <v>2</v>
      </c>
      <c r="D101">
        <v>3</v>
      </c>
      <c r="E101" s="5">
        <v>3.9473684210526314</v>
      </c>
    </row>
    <row r="102" spans="3:5">
      <c r="C102">
        <v>2</v>
      </c>
      <c r="D102">
        <v>2</v>
      </c>
      <c r="E102" s="5">
        <v>9.2105263157894726</v>
      </c>
    </row>
    <row r="103" spans="3:5">
      <c r="C103">
        <v>2</v>
      </c>
      <c r="D103">
        <v>1</v>
      </c>
      <c r="E103" s="5">
        <v>26.315789473684209</v>
      </c>
    </row>
    <row r="104" spans="3:5">
      <c r="C104">
        <v>2</v>
      </c>
      <c r="D104">
        <v>0</v>
      </c>
      <c r="E104" s="5">
        <v>30.263157894736842</v>
      </c>
    </row>
    <row r="105" spans="3:5">
      <c r="C105">
        <v>2</v>
      </c>
      <c r="D105">
        <v>-1</v>
      </c>
      <c r="E105" s="5">
        <v>17.105263157894736</v>
      </c>
    </row>
    <row r="106" spans="3:5">
      <c r="C106">
        <v>2</v>
      </c>
      <c r="D106">
        <v>-2</v>
      </c>
      <c r="E106" s="5">
        <v>7.8947368421052628</v>
      </c>
    </row>
    <row r="107" spans="3:5">
      <c r="C107">
        <v>2</v>
      </c>
      <c r="D107">
        <v>-3</v>
      </c>
      <c r="E107" s="5">
        <v>5.2631578947368416</v>
      </c>
    </row>
  </sheetData>
  <sortState xmlns:xlrd2="http://schemas.microsoft.com/office/spreadsheetml/2017/richdata2" columnSort="1" ref="AP20:BI22">
    <sortCondition ref="AP20:BI20"/>
  </sortState>
  <phoneticPr fontId="2" type="noConversion"/>
  <pageMargins left="0.7" right="0.7" top="0.75" bottom="0.75" header="0.3" footer="0.3"/>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D28D7-D27F-4E7E-8EFE-75DCACB575F4}">
  <dimension ref="A2:M53"/>
  <sheetViews>
    <sheetView zoomScale="60" zoomScaleNormal="60" workbookViewId="0">
      <pane xSplit="3" ySplit="4" topLeftCell="D5" activePane="bottomRight" state="frozen"/>
      <selection pane="bottomRight" activeCell="U8" sqref="U8"/>
      <selection pane="bottomLeft" activeCell="A5" sqref="A5"/>
      <selection pane="topRight" activeCell="E1" sqref="E1"/>
    </sheetView>
  </sheetViews>
  <sheetFormatPr defaultRowHeight="15"/>
  <cols>
    <col min="2" max="2" width="10.28515625" bestFit="1" customWidth="1"/>
  </cols>
  <sheetData>
    <row r="2" spans="1:13">
      <c r="A2" s="1" t="s">
        <v>441</v>
      </c>
      <c r="B2" s="1"/>
      <c r="C2" s="1"/>
      <c r="D2" s="1"/>
      <c r="E2" s="1"/>
      <c r="F2" s="1"/>
      <c r="G2" s="1"/>
      <c r="H2" s="1"/>
      <c r="I2" s="1"/>
      <c r="J2" s="1"/>
      <c r="K2" s="1"/>
      <c r="L2" s="1"/>
      <c r="M2" s="1"/>
    </row>
    <row r="3" spans="1:13">
      <c r="A3" s="1"/>
      <c r="B3" s="1"/>
      <c r="C3" s="1"/>
      <c r="D3" s="1" t="s">
        <v>442</v>
      </c>
      <c r="E3" s="1"/>
      <c r="F3" s="1"/>
      <c r="G3" s="1"/>
      <c r="H3" s="1"/>
      <c r="I3" s="1"/>
      <c r="J3" s="1"/>
      <c r="K3" s="1"/>
      <c r="L3" s="1"/>
      <c r="M3" s="1"/>
    </row>
    <row r="4" spans="1:13">
      <c r="A4" s="1"/>
      <c r="B4" s="1" t="s">
        <v>443</v>
      </c>
      <c r="C4" s="1" t="s">
        <v>444</v>
      </c>
      <c r="D4" s="1" t="s">
        <v>381</v>
      </c>
      <c r="E4" s="1" t="s">
        <v>382</v>
      </c>
      <c r="F4" s="1" t="s">
        <v>383</v>
      </c>
      <c r="G4" s="1" t="s">
        <v>384</v>
      </c>
      <c r="H4" s="1" t="s">
        <v>385</v>
      </c>
      <c r="I4" s="1" t="s">
        <v>386</v>
      </c>
      <c r="J4" s="1" t="s">
        <v>387</v>
      </c>
      <c r="K4" s="1" t="s">
        <v>388</v>
      </c>
      <c r="L4" s="1" t="s">
        <v>389</v>
      </c>
      <c r="M4" s="1" t="s">
        <v>339</v>
      </c>
    </row>
    <row r="5" spans="1:13">
      <c r="B5">
        <v>-3</v>
      </c>
      <c r="C5">
        <v>-3</v>
      </c>
      <c r="D5">
        <v>0</v>
      </c>
      <c r="E5">
        <v>0</v>
      </c>
      <c r="F5">
        <v>0</v>
      </c>
      <c r="G5">
        <v>0</v>
      </c>
      <c r="H5">
        <v>0</v>
      </c>
      <c r="I5">
        <v>0</v>
      </c>
      <c r="J5">
        <v>0</v>
      </c>
      <c r="K5">
        <v>1</v>
      </c>
      <c r="L5">
        <v>0</v>
      </c>
      <c r="M5">
        <v>0</v>
      </c>
    </row>
    <row r="6" spans="1:13">
      <c r="B6">
        <v>-3</v>
      </c>
      <c r="C6">
        <v>-2</v>
      </c>
      <c r="D6">
        <v>0</v>
      </c>
      <c r="E6">
        <v>0</v>
      </c>
      <c r="F6">
        <v>0</v>
      </c>
      <c r="G6">
        <v>0</v>
      </c>
      <c r="H6">
        <v>0</v>
      </c>
      <c r="I6">
        <v>0</v>
      </c>
      <c r="J6">
        <v>0</v>
      </c>
      <c r="K6">
        <v>0</v>
      </c>
      <c r="L6">
        <v>1</v>
      </c>
      <c r="M6">
        <v>0</v>
      </c>
    </row>
    <row r="7" spans="1:13">
      <c r="B7">
        <v>-3</v>
      </c>
      <c r="C7">
        <v>-1</v>
      </c>
      <c r="D7">
        <v>0</v>
      </c>
      <c r="E7">
        <v>0</v>
      </c>
      <c r="F7">
        <v>0</v>
      </c>
      <c r="G7">
        <v>0</v>
      </c>
      <c r="H7">
        <v>0</v>
      </c>
      <c r="I7">
        <v>0</v>
      </c>
      <c r="J7">
        <v>0</v>
      </c>
      <c r="K7">
        <v>0</v>
      </c>
      <c r="L7">
        <v>0</v>
      </c>
      <c r="M7">
        <v>0</v>
      </c>
    </row>
    <row r="8" spans="1:13">
      <c r="B8">
        <v>-3</v>
      </c>
      <c r="C8">
        <v>0</v>
      </c>
      <c r="D8">
        <v>0</v>
      </c>
      <c r="E8">
        <v>0</v>
      </c>
      <c r="F8">
        <v>0</v>
      </c>
      <c r="G8">
        <v>0</v>
      </c>
      <c r="H8">
        <v>0</v>
      </c>
      <c r="I8">
        <v>0</v>
      </c>
      <c r="J8">
        <v>0</v>
      </c>
      <c r="K8">
        <v>0</v>
      </c>
      <c r="L8">
        <v>0</v>
      </c>
      <c r="M8">
        <v>0</v>
      </c>
    </row>
    <row r="9" spans="1:13">
      <c r="B9">
        <v>-3</v>
      </c>
      <c r="C9">
        <v>1</v>
      </c>
      <c r="D9">
        <v>0</v>
      </c>
      <c r="E9">
        <v>0</v>
      </c>
      <c r="F9">
        <v>0</v>
      </c>
      <c r="G9">
        <v>0</v>
      </c>
      <c r="H9">
        <v>0</v>
      </c>
      <c r="I9">
        <v>0</v>
      </c>
      <c r="J9">
        <v>0</v>
      </c>
      <c r="K9">
        <v>0</v>
      </c>
      <c r="L9">
        <v>0</v>
      </c>
      <c r="M9">
        <v>0</v>
      </c>
    </row>
    <row r="10" spans="1:13">
      <c r="B10">
        <v>-3</v>
      </c>
      <c r="C10">
        <v>2</v>
      </c>
      <c r="D10">
        <v>0</v>
      </c>
      <c r="E10">
        <v>0</v>
      </c>
      <c r="F10">
        <v>0</v>
      </c>
      <c r="G10">
        <v>0</v>
      </c>
      <c r="H10">
        <v>0</v>
      </c>
      <c r="I10">
        <v>0</v>
      </c>
      <c r="J10">
        <v>0</v>
      </c>
      <c r="K10">
        <v>0</v>
      </c>
      <c r="L10">
        <v>0</v>
      </c>
      <c r="M10">
        <v>0</v>
      </c>
    </row>
    <row r="11" spans="1:13">
      <c r="B11">
        <v>-3</v>
      </c>
      <c r="C11">
        <v>3</v>
      </c>
      <c r="D11">
        <v>0</v>
      </c>
      <c r="E11">
        <v>0</v>
      </c>
      <c r="F11">
        <v>0</v>
      </c>
      <c r="G11">
        <v>0</v>
      </c>
      <c r="H11">
        <v>0</v>
      </c>
      <c r="I11">
        <v>0</v>
      </c>
      <c r="J11">
        <v>0</v>
      </c>
      <c r="K11">
        <v>0</v>
      </c>
      <c r="L11">
        <v>0</v>
      </c>
      <c r="M11">
        <v>0</v>
      </c>
    </row>
    <row r="12" spans="1:13">
      <c r="B12">
        <v>-2</v>
      </c>
      <c r="C12">
        <v>-3</v>
      </c>
      <c r="D12">
        <v>1</v>
      </c>
      <c r="E12">
        <v>0</v>
      </c>
      <c r="F12">
        <v>0</v>
      </c>
      <c r="G12">
        <v>1</v>
      </c>
      <c r="H12">
        <v>0</v>
      </c>
      <c r="I12">
        <v>0</v>
      </c>
      <c r="J12">
        <v>0</v>
      </c>
      <c r="K12">
        <v>1</v>
      </c>
      <c r="L12">
        <v>1</v>
      </c>
      <c r="M12">
        <v>1</v>
      </c>
    </row>
    <row r="13" spans="1:13">
      <c r="B13">
        <v>-2</v>
      </c>
      <c r="C13">
        <v>-2</v>
      </c>
      <c r="D13">
        <v>0</v>
      </c>
      <c r="E13">
        <v>1</v>
      </c>
      <c r="F13">
        <v>1</v>
      </c>
      <c r="G13">
        <v>0</v>
      </c>
      <c r="H13">
        <v>2</v>
      </c>
      <c r="I13">
        <v>0</v>
      </c>
      <c r="J13">
        <v>1</v>
      </c>
      <c r="K13">
        <v>1</v>
      </c>
      <c r="L13">
        <v>0</v>
      </c>
      <c r="M13">
        <v>1</v>
      </c>
    </row>
    <row r="14" spans="1:13">
      <c r="B14">
        <v>-2</v>
      </c>
      <c r="C14">
        <v>-1</v>
      </c>
      <c r="D14">
        <v>0</v>
      </c>
      <c r="E14">
        <v>0</v>
      </c>
      <c r="F14">
        <v>0</v>
      </c>
      <c r="G14">
        <v>0</v>
      </c>
      <c r="H14">
        <v>1</v>
      </c>
      <c r="I14">
        <v>1</v>
      </c>
      <c r="J14">
        <v>0</v>
      </c>
      <c r="K14">
        <v>0</v>
      </c>
      <c r="L14">
        <v>1</v>
      </c>
      <c r="M14">
        <v>0</v>
      </c>
    </row>
    <row r="15" spans="1:13">
      <c r="B15">
        <v>-2</v>
      </c>
      <c r="C15">
        <v>0</v>
      </c>
      <c r="D15">
        <v>1</v>
      </c>
      <c r="E15">
        <v>0</v>
      </c>
      <c r="F15">
        <v>0</v>
      </c>
      <c r="G15">
        <v>0</v>
      </c>
      <c r="H15">
        <v>0</v>
      </c>
      <c r="I15">
        <v>0</v>
      </c>
      <c r="J15">
        <v>0</v>
      </c>
      <c r="K15">
        <v>0</v>
      </c>
      <c r="L15">
        <v>0</v>
      </c>
      <c r="M15">
        <v>0</v>
      </c>
    </row>
    <row r="16" spans="1:13">
      <c r="B16">
        <v>-2</v>
      </c>
      <c r="C16">
        <v>1</v>
      </c>
      <c r="D16">
        <v>0</v>
      </c>
      <c r="E16">
        <v>0</v>
      </c>
      <c r="F16">
        <v>0</v>
      </c>
      <c r="G16">
        <v>0</v>
      </c>
      <c r="H16">
        <v>0</v>
      </c>
      <c r="I16">
        <v>0</v>
      </c>
      <c r="J16">
        <v>0</v>
      </c>
      <c r="K16">
        <v>0</v>
      </c>
      <c r="L16">
        <v>0</v>
      </c>
      <c r="M16">
        <v>0</v>
      </c>
    </row>
    <row r="17" spans="2:13">
      <c r="B17">
        <v>-2</v>
      </c>
      <c r="C17">
        <v>2</v>
      </c>
      <c r="D17">
        <v>0</v>
      </c>
      <c r="E17">
        <v>0</v>
      </c>
      <c r="F17">
        <v>0</v>
      </c>
      <c r="G17">
        <v>0</v>
      </c>
      <c r="H17">
        <v>0</v>
      </c>
      <c r="I17">
        <v>0</v>
      </c>
      <c r="J17">
        <v>0</v>
      </c>
      <c r="K17">
        <v>0</v>
      </c>
      <c r="L17">
        <v>0</v>
      </c>
      <c r="M17">
        <v>0</v>
      </c>
    </row>
    <row r="18" spans="2:13">
      <c r="B18">
        <v>-2</v>
      </c>
      <c r="C18">
        <v>3</v>
      </c>
      <c r="D18">
        <v>0</v>
      </c>
      <c r="E18">
        <v>0</v>
      </c>
      <c r="F18">
        <v>0</v>
      </c>
      <c r="G18">
        <v>0</v>
      </c>
      <c r="H18">
        <v>0</v>
      </c>
      <c r="I18">
        <v>0</v>
      </c>
      <c r="J18">
        <v>0</v>
      </c>
      <c r="K18">
        <v>0</v>
      </c>
      <c r="L18">
        <v>0</v>
      </c>
      <c r="M18">
        <v>0</v>
      </c>
    </row>
    <row r="19" spans="2:13">
      <c r="B19">
        <v>-1</v>
      </c>
      <c r="C19">
        <v>-3</v>
      </c>
      <c r="D19">
        <v>0</v>
      </c>
      <c r="E19">
        <v>0</v>
      </c>
      <c r="F19">
        <v>1</v>
      </c>
      <c r="G19">
        <v>0</v>
      </c>
      <c r="H19">
        <v>1</v>
      </c>
      <c r="I19">
        <v>2</v>
      </c>
      <c r="J19">
        <v>0</v>
      </c>
      <c r="K19">
        <v>0</v>
      </c>
      <c r="L19">
        <v>0</v>
      </c>
      <c r="M19">
        <v>0</v>
      </c>
    </row>
    <row r="20" spans="2:13">
      <c r="B20">
        <v>-1</v>
      </c>
      <c r="C20">
        <v>-2</v>
      </c>
      <c r="D20">
        <v>0</v>
      </c>
      <c r="E20">
        <v>0</v>
      </c>
      <c r="F20">
        <v>1</v>
      </c>
      <c r="G20">
        <v>0</v>
      </c>
      <c r="H20">
        <v>0</v>
      </c>
      <c r="I20">
        <v>0</v>
      </c>
      <c r="J20">
        <v>1</v>
      </c>
      <c r="K20">
        <v>3</v>
      </c>
      <c r="L20">
        <v>4</v>
      </c>
      <c r="M20">
        <v>1</v>
      </c>
    </row>
    <row r="21" spans="2:13">
      <c r="B21">
        <v>-1</v>
      </c>
      <c r="C21">
        <v>-1</v>
      </c>
      <c r="D21">
        <v>0</v>
      </c>
      <c r="E21">
        <v>0</v>
      </c>
      <c r="F21">
        <v>0</v>
      </c>
      <c r="G21">
        <v>0</v>
      </c>
      <c r="H21">
        <v>0</v>
      </c>
      <c r="I21">
        <v>4</v>
      </c>
      <c r="J21">
        <v>1</v>
      </c>
      <c r="K21">
        <v>10</v>
      </c>
      <c r="L21">
        <v>4</v>
      </c>
      <c r="M21">
        <v>4</v>
      </c>
    </row>
    <row r="22" spans="2:13">
      <c r="B22">
        <v>-1</v>
      </c>
      <c r="C22">
        <v>0</v>
      </c>
      <c r="D22">
        <v>0</v>
      </c>
      <c r="E22">
        <v>0</v>
      </c>
      <c r="F22">
        <v>0</v>
      </c>
      <c r="G22">
        <v>0</v>
      </c>
      <c r="H22">
        <v>1</v>
      </c>
      <c r="I22">
        <v>1</v>
      </c>
      <c r="J22">
        <v>0</v>
      </c>
      <c r="K22">
        <v>2</v>
      </c>
      <c r="L22">
        <v>1</v>
      </c>
      <c r="M22">
        <v>0</v>
      </c>
    </row>
    <row r="23" spans="2:13">
      <c r="B23">
        <v>-1</v>
      </c>
      <c r="C23">
        <v>1</v>
      </c>
      <c r="D23">
        <v>0</v>
      </c>
      <c r="E23">
        <v>0</v>
      </c>
      <c r="F23">
        <v>1</v>
      </c>
      <c r="G23">
        <v>1</v>
      </c>
      <c r="H23">
        <v>1</v>
      </c>
      <c r="I23">
        <v>3</v>
      </c>
      <c r="J23">
        <v>2</v>
      </c>
      <c r="K23">
        <v>1</v>
      </c>
      <c r="L23">
        <v>2</v>
      </c>
      <c r="M23">
        <v>1</v>
      </c>
    </row>
    <row r="24" spans="2:13">
      <c r="B24">
        <v>-1</v>
      </c>
      <c r="C24">
        <v>2</v>
      </c>
      <c r="D24">
        <v>0</v>
      </c>
      <c r="E24">
        <v>0</v>
      </c>
      <c r="F24">
        <v>0</v>
      </c>
      <c r="G24">
        <v>2</v>
      </c>
      <c r="H24">
        <v>0</v>
      </c>
      <c r="I24">
        <v>0</v>
      </c>
      <c r="J24">
        <v>0</v>
      </c>
      <c r="K24">
        <v>0</v>
      </c>
      <c r="L24">
        <v>0</v>
      </c>
      <c r="M24">
        <v>0</v>
      </c>
    </row>
    <row r="25" spans="2:13">
      <c r="B25">
        <v>-1</v>
      </c>
      <c r="C25">
        <v>3</v>
      </c>
      <c r="D25">
        <v>0</v>
      </c>
      <c r="E25">
        <v>0</v>
      </c>
      <c r="F25">
        <v>0</v>
      </c>
      <c r="G25">
        <v>0</v>
      </c>
      <c r="H25">
        <v>0</v>
      </c>
      <c r="I25">
        <v>0</v>
      </c>
      <c r="J25">
        <v>0</v>
      </c>
      <c r="K25">
        <v>0</v>
      </c>
      <c r="L25">
        <v>0</v>
      </c>
      <c r="M25">
        <v>0</v>
      </c>
    </row>
    <row r="26" spans="2:13">
      <c r="B26">
        <v>0</v>
      </c>
      <c r="C26">
        <v>-3</v>
      </c>
      <c r="D26">
        <v>1</v>
      </c>
      <c r="E26">
        <v>0</v>
      </c>
      <c r="F26">
        <v>0</v>
      </c>
      <c r="G26">
        <v>0</v>
      </c>
      <c r="H26">
        <v>0</v>
      </c>
      <c r="I26">
        <v>0</v>
      </c>
      <c r="J26">
        <v>1</v>
      </c>
      <c r="K26">
        <v>0</v>
      </c>
      <c r="L26">
        <v>0</v>
      </c>
      <c r="M26">
        <v>0</v>
      </c>
    </row>
    <row r="27" spans="2:13">
      <c r="B27">
        <v>0</v>
      </c>
      <c r="C27">
        <v>-2</v>
      </c>
      <c r="D27">
        <v>0</v>
      </c>
      <c r="E27">
        <v>1</v>
      </c>
      <c r="F27">
        <v>0</v>
      </c>
      <c r="G27">
        <v>1</v>
      </c>
      <c r="H27">
        <v>1</v>
      </c>
      <c r="I27">
        <v>0</v>
      </c>
      <c r="J27">
        <v>1</v>
      </c>
      <c r="K27">
        <v>0</v>
      </c>
      <c r="L27">
        <v>2</v>
      </c>
      <c r="M27">
        <v>1</v>
      </c>
    </row>
    <row r="28" spans="2:13">
      <c r="B28">
        <v>0</v>
      </c>
      <c r="C28">
        <v>-1</v>
      </c>
      <c r="D28">
        <v>2</v>
      </c>
      <c r="E28">
        <v>2</v>
      </c>
      <c r="F28">
        <v>0</v>
      </c>
      <c r="G28">
        <v>0</v>
      </c>
      <c r="H28">
        <v>2</v>
      </c>
      <c r="I28">
        <v>2</v>
      </c>
      <c r="J28">
        <v>6</v>
      </c>
      <c r="K28">
        <v>5</v>
      </c>
      <c r="L28">
        <v>4</v>
      </c>
      <c r="M28">
        <v>6</v>
      </c>
    </row>
    <row r="29" spans="2:13">
      <c r="B29">
        <v>0</v>
      </c>
      <c r="C29">
        <v>0</v>
      </c>
      <c r="D29">
        <v>3</v>
      </c>
      <c r="E29">
        <v>2</v>
      </c>
      <c r="F29">
        <v>3</v>
      </c>
      <c r="G29">
        <v>3</v>
      </c>
      <c r="H29">
        <v>2</v>
      </c>
      <c r="I29">
        <v>5</v>
      </c>
      <c r="J29">
        <v>4</v>
      </c>
      <c r="K29">
        <v>3</v>
      </c>
      <c r="L29">
        <v>6</v>
      </c>
      <c r="M29">
        <v>3</v>
      </c>
    </row>
    <row r="30" spans="2:13">
      <c r="B30">
        <v>0</v>
      </c>
      <c r="C30">
        <v>1</v>
      </c>
      <c r="D30">
        <v>0</v>
      </c>
      <c r="E30">
        <v>0</v>
      </c>
      <c r="F30">
        <v>0</v>
      </c>
      <c r="G30">
        <v>2</v>
      </c>
      <c r="H30">
        <v>2</v>
      </c>
      <c r="I30">
        <v>2</v>
      </c>
      <c r="J30">
        <v>3</v>
      </c>
      <c r="K30">
        <v>3</v>
      </c>
      <c r="L30">
        <v>2</v>
      </c>
      <c r="M30">
        <v>1</v>
      </c>
    </row>
    <row r="31" spans="2:13">
      <c r="B31">
        <v>0</v>
      </c>
      <c r="C31">
        <v>2</v>
      </c>
      <c r="D31">
        <v>0</v>
      </c>
      <c r="E31">
        <v>0</v>
      </c>
      <c r="F31">
        <v>0</v>
      </c>
      <c r="G31">
        <v>0</v>
      </c>
      <c r="H31">
        <v>2</v>
      </c>
      <c r="I31">
        <v>4</v>
      </c>
      <c r="J31">
        <v>1</v>
      </c>
      <c r="K31">
        <v>0</v>
      </c>
      <c r="L31">
        <v>1</v>
      </c>
      <c r="M31">
        <v>2</v>
      </c>
    </row>
    <row r="32" spans="2:13">
      <c r="B32">
        <v>0</v>
      </c>
      <c r="C32">
        <v>3</v>
      </c>
      <c r="D32">
        <v>1</v>
      </c>
      <c r="E32">
        <v>0</v>
      </c>
      <c r="F32">
        <v>0</v>
      </c>
      <c r="G32">
        <v>0</v>
      </c>
      <c r="H32">
        <v>0</v>
      </c>
      <c r="I32">
        <v>1</v>
      </c>
      <c r="J32">
        <v>0</v>
      </c>
      <c r="K32">
        <v>0</v>
      </c>
      <c r="L32">
        <v>0</v>
      </c>
      <c r="M32">
        <v>0</v>
      </c>
    </row>
    <row r="33" spans="2:13">
      <c r="B33">
        <v>1</v>
      </c>
      <c r="C33">
        <v>-3</v>
      </c>
      <c r="D33">
        <v>1</v>
      </c>
      <c r="E33">
        <v>1</v>
      </c>
      <c r="F33">
        <v>0</v>
      </c>
      <c r="G33">
        <v>0</v>
      </c>
      <c r="H33">
        <v>1</v>
      </c>
      <c r="I33">
        <v>0</v>
      </c>
      <c r="J33">
        <v>0</v>
      </c>
      <c r="K33">
        <v>0</v>
      </c>
      <c r="L33">
        <v>0</v>
      </c>
      <c r="M33">
        <v>0</v>
      </c>
    </row>
    <row r="34" spans="2:13">
      <c r="B34">
        <v>1</v>
      </c>
      <c r="C34">
        <v>-2</v>
      </c>
      <c r="D34">
        <v>2</v>
      </c>
      <c r="E34">
        <v>2</v>
      </c>
      <c r="F34">
        <v>0</v>
      </c>
      <c r="G34">
        <v>3</v>
      </c>
      <c r="H34">
        <v>1</v>
      </c>
      <c r="I34">
        <v>3</v>
      </c>
      <c r="J34">
        <v>0</v>
      </c>
      <c r="K34">
        <v>1</v>
      </c>
      <c r="L34">
        <v>1</v>
      </c>
      <c r="M34">
        <v>4</v>
      </c>
    </row>
    <row r="35" spans="2:13">
      <c r="B35">
        <v>1</v>
      </c>
      <c r="C35">
        <v>-1</v>
      </c>
      <c r="D35">
        <v>5</v>
      </c>
      <c r="E35">
        <v>1</v>
      </c>
      <c r="F35">
        <v>2</v>
      </c>
      <c r="G35">
        <v>3</v>
      </c>
      <c r="H35">
        <v>5</v>
      </c>
      <c r="I35">
        <v>8</v>
      </c>
      <c r="J35">
        <v>2</v>
      </c>
      <c r="K35">
        <v>7</v>
      </c>
      <c r="L35">
        <v>5</v>
      </c>
      <c r="M35">
        <v>5</v>
      </c>
    </row>
    <row r="36" spans="2:13">
      <c r="B36">
        <v>1</v>
      </c>
      <c r="C36">
        <v>0</v>
      </c>
      <c r="D36">
        <v>6</v>
      </c>
      <c r="E36">
        <v>7</v>
      </c>
      <c r="F36">
        <v>2</v>
      </c>
      <c r="G36">
        <v>7</v>
      </c>
      <c r="H36">
        <v>5</v>
      </c>
      <c r="I36">
        <v>9</v>
      </c>
      <c r="J36">
        <v>8</v>
      </c>
      <c r="K36">
        <v>10</v>
      </c>
      <c r="L36">
        <v>7</v>
      </c>
      <c r="M36">
        <v>11</v>
      </c>
    </row>
    <row r="37" spans="2:13">
      <c r="B37">
        <v>1</v>
      </c>
      <c r="C37">
        <v>1</v>
      </c>
      <c r="D37">
        <v>8</v>
      </c>
      <c r="E37">
        <v>4</v>
      </c>
      <c r="F37">
        <v>8</v>
      </c>
      <c r="G37">
        <v>10</v>
      </c>
      <c r="H37">
        <v>8</v>
      </c>
      <c r="I37">
        <v>8</v>
      </c>
      <c r="J37">
        <v>17</v>
      </c>
      <c r="K37">
        <v>6</v>
      </c>
      <c r="L37">
        <v>13</v>
      </c>
      <c r="M37">
        <v>5</v>
      </c>
    </row>
    <row r="38" spans="2:13">
      <c r="B38">
        <v>1</v>
      </c>
      <c r="C38">
        <v>2</v>
      </c>
      <c r="D38">
        <v>1</v>
      </c>
      <c r="E38">
        <v>3</v>
      </c>
      <c r="F38">
        <v>1</v>
      </c>
      <c r="G38">
        <v>8</v>
      </c>
      <c r="H38">
        <v>4</v>
      </c>
      <c r="I38">
        <v>1</v>
      </c>
      <c r="J38">
        <v>5</v>
      </c>
      <c r="K38">
        <v>4</v>
      </c>
      <c r="L38">
        <v>2</v>
      </c>
      <c r="M38">
        <v>0</v>
      </c>
    </row>
    <row r="39" spans="2:13">
      <c r="B39">
        <v>1</v>
      </c>
      <c r="C39">
        <v>3</v>
      </c>
      <c r="D39">
        <v>0</v>
      </c>
      <c r="E39">
        <v>1</v>
      </c>
      <c r="F39">
        <v>1</v>
      </c>
      <c r="G39">
        <v>1</v>
      </c>
      <c r="H39">
        <v>1</v>
      </c>
      <c r="I39">
        <v>1</v>
      </c>
      <c r="J39">
        <v>1</v>
      </c>
      <c r="K39">
        <v>0</v>
      </c>
      <c r="L39">
        <v>0</v>
      </c>
      <c r="M39">
        <v>0</v>
      </c>
    </row>
    <row r="40" spans="2:13">
      <c r="B40">
        <v>2</v>
      </c>
      <c r="C40">
        <v>-3</v>
      </c>
      <c r="D40">
        <v>1</v>
      </c>
      <c r="E40">
        <v>0</v>
      </c>
      <c r="F40">
        <v>1</v>
      </c>
      <c r="G40">
        <v>0</v>
      </c>
      <c r="H40">
        <v>1</v>
      </c>
      <c r="I40">
        <v>0</v>
      </c>
      <c r="J40">
        <v>1</v>
      </c>
      <c r="K40">
        <v>0</v>
      </c>
      <c r="L40">
        <v>0</v>
      </c>
      <c r="M40">
        <v>0</v>
      </c>
    </row>
    <row r="41" spans="2:13">
      <c r="B41">
        <v>2</v>
      </c>
      <c r="C41">
        <v>-2</v>
      </c>
      <c r="D41">
        <v>3</v>
      </c>
      <c r="E41">
        <v>3</v>
      </c>
      <c r="F41">
        <v>1</v>
      </c>
      <c r="G41">
        <v>0</v>
      </c>
      <c r="H41">
        <v>3</v>
      </c>
      <c r="I41">
        <v>1</v>
      </c>
      <c r="J41">
        <v>1</v>
      </c>
      <c r="K41">
        <v>1</v>
      </c>
      <c r="L41">
        <v>1</v>
      </c>
      <c r="M41">
        <v>0</v>
      </c>
    </row>
    <row r="42" spans="2:13">
      <c r="B42">
        <v>2</v>
      </c>
      <c r="C42">
        <v>-1</v>
      </c>
      <c r="D42">
        <v>6</v>
      </c>
      <c r="E42">
        <v>7</v>
      </c>
      <c r="F42">
        <v>1</v>
      </c>
      <c r="G42">
        <v>1</v>
      </c>
      <c r="H42">
        <v>4</v>
      </c>
      <c r="I42">
        <v>2</v>
      </c>
      <c r="J42">
        <v>1</v>
      </c>
      <c r="K42">
        <v>4</v>
      </c>
      <c r="L42">
        <v>0</v>
      </c>
      <c r="M42">
        <v>2</v>
      </c>
    </row>
    <row r="43" spans="2:13">
      <c r="B43">
        <v>2</v>
      </c>
      <c r="C43">
        <v>0</v>
      </c>
      <c r="D43">
        <v>7</v>
      </c>
      <c r="E43">
        <v>8</v>
      </c>
      <c r="F43">
        <v>5</v>
      </c>
      <c r="G43">
        <v>3</v>
      </c>
      <c r="H43">
        <v>0</v>
      </c>
      <c r="I43">
        <v>2</v>
      </c>
      <c r="J43">
        <v>1</v>
      </c>
      <c r="K43">
        <v>2</v>
      </c>
      <c r="L43">
        <v>1</v>
      </c>
      <c r="M43">
        <v>5</v>
      </c>
    </row>
    <row r="44" spans="2:13">
      <c r="B44">
        <v>2</v>
      </c>
      <c r="C44">
        <v>1</v>
      </c>
      <c r="D44">
        <v>3</v>
      </c>
      <c r="E44">
        <v>11</v>
      </c>
      <c r="F44">
        <v>6</v>
      </c>
      <c r="G44">
        <v>9</v>
      </c>
      <c r="H44">
        <v>11</v>
      </c>
      <c r="I44">
        <v>12</v>
      </c>
      <c r="J44">
        <v>7</v>
      </c>
      <c r="K44">
        <v>5</v>
      </c>
      <c r="L44">
        <v>11</v>
      </c>
      <c r="M44">
        <v>11</v>
      </c>
    </row>
    <row r="45" spans="2:13">
      <c r="B45">
        <v>2</v>
      </c>
      <c r="C45">
        <v>2</v>
      </c>
      <c r="D45">
        <v>3</v>
      </c>
      <c r="E45">
        <v>5</v>
      </c>
      <c r="F45">
        <v>14</v>
      </c>
      <c r="G45">
        <v>10</v>
      </c>
      <c r="H45">
        <v>4</v>
      </c>
      <c r="I45">
        <v>1</v>
      </c>
      <c r="J45">
        <v>4</v>
      </c>
      <c r="K45">
        <v>0</v>
      </c>
      <c r="L45">
        <v>2</v>
      </c>
      <c r="M45">
        <v>4</v>
      </c>
    </row>
    <row r="46" spans="2:13">
      <c r="B46">
        <v>2</v>
      </c>
      <c r="C46">
        <v>3</v>
      </c>
      <c r="D46">
        <v>1</v>
      </c>
      <c r="E46">
        <v>0</v>
      </c>
      <c r="F46">
        <v>2</v>
      </c>
      <c r="G46">
        <v>2</v>
      </c>
      <c r="H46">
        <v>2</v>
      </c>
      <c r="I46">
        <v>0</v>
      </c>
      <c r="J46">
        <v>0</v>
      </c>
      <c r="K46">
        <v>1</v>
      </c>
      <c r="L46">
        <v>1</v>
      </c>
      <c r="M46">
        <v>1</v>
      </c>
    </row>
    <row r="47" spans="2:13">
      <c r="B47">
        <v>3</v>
      </c>
      <c r="C47">
        <v>-3</v>
      </c>
      <c r="D47">
        <v>0</v>
      </c>
      <c r="E47">
        <v>0</v>
      </c>
      <c r="F47">
        <v>0</v>
      </c>
      <c r="G47">
        <v>0</v>
      </c>
      <c r="H47">
        <v>0</v>
      </c>
      <c r="I47">
        <v>0</v>
      </c>
      <c r="J47">
        <v>0</v>
      </c>
      <c r="K47">
        <v>0</v>
      </c>
      <c r="L47">
        <v>0</v>
      </c>
      <c r="M47">
        <v>0</v>
      </c>
    </row>
    <row r="48" spans="2:13">
      <c r="B48">
        <v>3</v>
      </c>
      <c r="C48">
        <v>-2</v>
      </c>
      <c r="D48">
        <v>1</v>
      </c>
      <c r="E48">
        <v>0</v>
      </c>
      <c r="F48">
        <v>0</v>
      </c>
      <c r="G48">
        <v>0</v>
      </c>
      <c r="H48">
        <v>1</v>
      </c>
      <c r="I48">
        <v>0</v>
      </c>
      <c r="J48">
        <v>0</v>
      </c>
      <c r="K48">
        <v>0</v>
      </c>
      <c r="L48">
        <v>0</v>
      </c>
      <c r="M48">
        <v>0</v>
      </c>
    </row>
    <row r="49" spans="2:13">
      <c r="B49">
        <v>3</v>
      </c>
      <c r="C49">
        <v>-1</v>
      </c>
      <c r="D49">
        <v>0</v>
      </c>
      <c r="E49">
        <v>4</v>
      </c>
      <c r="F49">
        <v>1</v>
      </c>
      <c r="G49">
        <v>0</v>
      </c>
      <c r="H49">
        <v>0</v>
      </c>
      <c r="I49">
        <v>0</v>
      </c>
      <c r="J49">
        <v>0</v>
      </c>
      <c r="K49">
        <v>0</v>
      </c>
      <c r="L49">
        <v>0</v>
      </c>
      <c r="M49">
        <v>0</v>
      </c>
    </row>
    <row r="50" spans="2:13">
      <c r="B50">
        <v>3</v>
      </c>
      <c r="C50">
        <v>0</v>
      </c>
      <c r="D50">
        <v>6</v>
      </c>
      <c r="E50">
        <v>1</v>
      </c>
      <c r="F50">
        <v>1</v>
      </c>
      <c r="G50">
        <v>0</v>
      </c>
      <c r="H50">
        <v>1</v>
      </c>
      <c r="I50">
        <v>0</v>
      </c>
      <c r="J50">
        <v>0</v>
      </c>
      <c r="K50">
        <v>0</v>
      </c>
      <c r="L50">
        <v>0</v>
      </c>
      <c r="M50">
        <v>1</v>
      </c>
    </row>
    <row r="51" spans="2:13">
      <c r="B51">
        <v>3</v>
      </c>
      <c r="C51">
        <v>1</v>
      </c>
      <c r="D51">
        <v>9</v>
      </c>
      <c r="E51">
        <v>5</v>
      </c>
      <c r="F51">
        <v>1</v>
      </c>
      <c r="G51">
        <v>3</v>
      </c>
      <c r="H51">
        <v>2</v>
      </c>
      <c r="I51">
        <v>0</v>
      </c>
      <c r="J51">
        <v>2</v>
      </c>
      <c r="K51">
        <v>0</v>
      </c>
      <c r="L51">
        <v>0</v>
      </c>
      <c r="M51">
        <v>3</v>
      </c>
    </row>
    <row r="52" spans="2:13">
      <c r="B52">
        <v>3</v>
      </c>
      <c r="C52">
        <v>2</v>
      </c>
      <c r="D52">
        <v>3</v>
      </c>
      <c r="E52">
        <v>6</v>
      </c>
      <c r="F52">
        <v>9</v>
      </c>
      <c r="G52">
        <v>4</v>
      </c>
      <c r="H52">
        <v>3</v>
      </c>
      <c r="I52">
        <v>2</v>
      </c>
      <c r="J52">
        <v>0</v>
      </c>
      <c r="K52">
        <v>1</v>
      </c>
      <c r="L52">
        <v>0</v>
      </c>
      <c r="M52">
        <v>0</v>
      </c>
    </row>
    <row r="53" spans="2:13">
      <c r="B53">
        <v>3</v>
      </c>
      <c r="C53">
        <v>3</v>
      </c>
      <c r="D53">
        <v>1</v>
      </c>
      <c r="E53">
        <v>1</v>
      </c>
      <c r="F53">
        <v>13</v>
      </c>
      <c r="G53">
        <v>1</v>
      </c>
      <c r="H53">
        <v>4</v>
      </c>
      <c r="I53">
        <v>1</v>
      </c>
      <c r="J53">
        <v>4</v>
      </c>
      <c r="K53">
        <v>2</v>
      </c>
      <c r="L53">
        <v>0</v>
      </c>
      <c r="M53">
        <v>3</v>
      </c>
    </row>
  </sheetData>
  <phoneticPr fontId="2"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Louise</dc:creator>
  <cp:keywords/>
  <dc:description/>
  <cp:lastModifiedBy/>
  <cp:revision/>
  <dcterms:created xsi:type="dcterms:W3CDTF">2025-03-12T09:47:55Z</dcterms:created>
  <dcterms:modified xsi:type="dcterms:W3CDTF">2026-03-04T13:06:48Z</dcterms:modified>
  <cp:category/>
  <cp:contentStatus/>
</cp:coreProperties>
</file>